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S:\Users\haugwitz\Thesis\050__Messdaten\082__Bandmessung2025\Inline_us_data_git\"/>
    </mc:Choice>
  </mc:AlternateContent>
  <xr:revisionPtr revIDLastSave="0" documentId="8_{7AAFB470-BD3F-4782-9531-9663B9914018}" xr6:coauthVersionLast="47" xr6:coauthVersionMax="47" xr10:uidLastSave="{00000000-0000-0000-0000-000000000000}"/>
  <bookViews>
    <workbookView xWindow="-120" yWindow="-120" windowWidth="38640" windowHeight="21240" xr2:uid="{580BF982-F266-4AF3-848D-632CB5B0CEAE}"/>
  </bookViews>
  <sheets>
    <sheet name="Tabelle1" sheetId="1" r:id="rId1"/>
  </sheets>
  <calcPr calcId="191029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9" i="1" l="1"/>
  <c r="B5" i="1"/>
  <c r="D5" i="1" s="1"/>
  <c r="B6" i="1"/>
  <c r="B7" i="1"/>
  <c r="B8" i="1"/>
  <c r="D9" i="1"/>
  <c r="B10" i="1"/>
  <c r="D10" i="1" s="1"/>
  <c r="B11" i="1"/>
  <c r="B12" i="1"/>
  <c r="D12" i="1" s="1"/>
  <c r="B13" i="1"/>
  <c r="D13" i="1" s="1"/>
  <c r="B14" i="1"/>
  <c r="B15" i="1"/>
  <c r="B4" i="1"/>
  <c r="K25" i="1"/>
  <c r="K24" i="1"/>
  <c r="I7" i="1"/>
  <c r="I10" i="1"/>
  <c r="I15" i="1"/>
  <c r="I14" i="1"/>
  <c r="I13" i="1"/>
  <c r="I12" i="1"/>
  <c r="I11" i="1"/>
  <c r="I9" i="1"/>
  <c r="I8" i="1"/>
  <c r="I6" i="1"/>
  <c r="I5" i="1"/>
  <c r="I4" i="1"/>
  <c r="G4" i="1"/>
  <c r="G5" i="1"/>
  <c r="G6" i="1"/>
  <c r="G7" i="1"/>
  <c r="G8" i="1"/>
  <c r="J8" i="1" s="1"/>
  <c r="G9" i="1"/>
  <c r="J9" i="1" s="1"/>
  <c r="G10" i="1"/>
  <c r="G11" i="1"/>
  <c r="G12" i="1"/>
  <c r="G13" i="1"/>
  <c r="J13" i="1" s="1"/>
  <c r="G14" i="1"/>
  <c r="G15" i="1"/>
  <c r="C8" i="1"/>
  <c r="C6" i="1"/>
  <c r="C4" i="1"/>
  <c r="J14" i="1" l="1"/>
  <c r="J5" i="1"/>
  <c r="J11" i="1"/>
  <c r="D4" i="1"/>
  <c r="K4" i="1" s="1"/>
  <c r="L4" i="1" s="1"/>
  <c r="J10" i="1"/>
  <c r="D14" i="1"/>
  <c r="K14" i="1" s="1"/>
  <c r="L14" i="1" s="1"/>
  <c r="K5" i="1"/>
  <c r="L5" i="1" s="1"/>
  <c r="D15" i="1"/>
  <c r="D11" i="1"/>
  <c r="D7" i="1"/>
  <c r="K7" i="1" s="1"/>
  <c r="K13" i="1"/>
  <c r="M13" i="1" s="1"/>
  <c r="K9" i="1"/>
  <c r="L9" i="1" s="1"/>
  <c r="D8" i="1"/>
  <c r="K8" i="1" s="1"/>
  <c r="L8" i="1" s="1"/>
  <c r="J12" i="1"/>
  <c r="K12" i="1" s="1"/>
  <c r="M12" i="1" s="1"/>
  <c r="J4" i="1"/>
  <c r="K10" i="1"/>
  <c r="M10" i="1" s="1"/>
  <c r="D6" i="1"/>
  <c r="J6" i="1"/>
  <c r="J15" i="1"/>
  <c r="J7" i="1"/>
  <c r="M4" i="1" l="1"/>
  <c r="K11" i="1"/>
  <c r="L11" i="1" s="1"/>
  <c r="M5" i="1"/>
  <c r="M8" i="1"/>
  <c r="M14" i="1"/>
  <c r="K15" i="1"/>
  <c r="L15" i="1" s="1"/>
  <c r="M9" i="1"/>
  <c r="L12" i="1"/>
  <c r="L13" i="1"/>
  <c r="L10" i="1"/>
  <c r="J17" i="1"/>
  <c r="K6" i="1"/>
  <c r="J18" i="1"/>
  <c r="M11" i="1" l="1"/>
  <c r="M15" i="1"/>
  <c r="M6" i="1"/>
  <c r="L6" i="1"/>
  <c r="M7" i="1"/>
  <c r="L7" i="1"/>
</calcChain>
</file>

<file path=xl/sharedStrings.xml><?xml version="1.0" encoding="utf-8"?>
<sst xmlns="http://schemas.openxmlformats.org/spreadsheetml/2006/main" count="32" uniqueCount="26">
  <si>
    <t>m/min</t>
  </si>
  <si>
    <t>In this case all Sandwich panels could be disassembled after the defect insertion and the exact position of all twelve defects (+-1cm measurement error) are extracted</t>
  </si>
  <si>
    <t xml:space="preserve">Starttime x: </t>
  </si>
  <si>
    <t>Time of photo of defect marker</t>
  </si>
  <si>
    <t>Time of photo after Startime x (ms)</t>
  </si>
  <si>
    <t>Offset to the left of the defect marker on the photo</t>
  </si>
  <si>
    <t>Time the defect passed fixpoint (ms) (i.e. corrected photo time)</t>
  </si>
  <si>
    <t>defect marker position on each panel</t>
  </si>
  <si>
    <t>First Panel length</t>
  </si>
  <si>
    <t>Second Panel length</t>
  </si>
  <si>
    <t>Third Panel length</t>
  </si>
  <si>
    <t>defect marker position overall</t>
  </si>
  <si>
    <t>Actual position of defect on each panel</t>
  </si>
  <si>
    <t>Actual defect position overall</t>
  </si>
  <si>
    <t>time where the actual defect passes the fixpoint</t>
  </si>
  <si>
    <t>time where the actual defect passes the TX array</t>
  </si>
  <si>
    <t>time where the actual defect passes the RX LDV</t>
  </si>
  <si>
    <t>Average</t>
  </si>
  <si>
    <t>STD</t>
  </si>
  <si>
    <t>Band speed here</t>
  </si>
  <si>
    <t>Distance from fixpoint to TX array</t>
  </si>
  <si>
    <t>Distance from fixpoint to RX LDV</t>
  </si>
  <si>
    <t>Distances are measured to the left from the right cut in cm</t>
  </si>
  <si>
    <t>actual defect position relative to defect marker (in cm) (positive values shift forward on the moving band; i.e. right in this cut)</t>
  </si>
  <si>
    <t>Measurement positions</t>
  </si>
  <si>
    <t>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</si>
</sst>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/mm/yyyy\ hh:mm:ss.000"/>
  </numFmts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22" fontId="0" fillId="0" borderId="0" xfId="0" applyNumberFormat="1"/>
    <xf numFmtId="1" fontId="0" fillId="0" borderId="0" xfId="0" applyNumberFormat="1"/>
    <xf numFmtId="0" fontId="0" fillId="0" borderId="0" xfId="0" applyAlignment="1">
      <alignment horizontal="right"/>
    </xf>
    <xf numFmtId="165" fontId="0" fillId="0" borderId="0" xfId="0" applyNumberFormat="1"/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65" fontId="0" fillId="0" borderId="2" xfId="0" applyNumberFormat="1" applyBorder="1"/>
    <xf numFmtId="1" fontId="0" fillId="0" borderId="3" xfId="0" applyNumberFormat="1" applyBorder="1"/>
    <xf numFmtId="0" fontId="0" fillId="0" borderId="3" xfId="0" applyBorder="1"/>
    <xf numFmtId="1" fontId="0" fillId="0" borderId="4" xfId="0" applyNumberFormat="1" applyBorder="1"/>
    <xf numFmtId="165" fontId="0" fillId="0" borderId="5" xfId="0" applyNumberFormat="1" applyBorder="1"/>
    <xf numFmtId="1" fontId="0" fillId="0" borderId="6" xfId="0" applyNumberFormat="1" applyBorder="1"/>
    <xf numFmtId="165" fontId="0" fillId="0" borderId="7" xfId="0" applyNumberFormat="1" applyBorder="1"/>
    <xf numFmtId="1" fontId="0" fillId="0" borderId="8" xfId="0" applyNumberFormat="1" applyBorder="1"/>
    <xf numFmtId="0" fontId="0" fillId="0" borderId="8" xfId="0" applyBorder="1"/>
    <xf numFmtId="1" fontId="0" fillId="0" borderId="9" xfId="0" applyNumberFormat="1" applyBorder="1"/>
    <xf numFmtId="0" fontId="0" fillId="0" borderId="2" xfId="0" applyBorder="1"/>
    <xf numFmtId="0" fontId="0" fillId="0" borderId="5" xfId="0" applyBorder="1"/>
    <xf numFmtId="0" fontId="0" fillId="0" borderId="7" xfId="0" applyBorder="1"/>
    <xf numFmtId="0" fontId="0" fillId="0" borderId="2" xfId="0" applyBorder="1" applyAlignment="1">
      <alignment horizontal="right"/>
    </xf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 applyAlignment="1">
      <alignment horizontal="right"/>
    </xf>
    <xf numFmtId="0" fontId="0" fillId="0" borderId="9" xfId="0" applyBorder="1"/>
    <xf numFmtId="164" fontId="0" fillId="0" borderId="8" xfId="0" applyNumberFormat="1" applyBorder="1"/>
    <xf numFmtId="0" fontId="0" fillId="0" borderId="10" xfId="0" applyBorder="1"/>
    <xf numFmtId="0" fontId="0" fillId="0" borderId="11" xfId="0" applyBorder="1"/>
    <xf numFmtId="0" fontId="0" fillId="0" borderId="12" xfId="0" applyBorder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C33C3D-62A6-41B3-9A1A-B143A6CD0586}">
  <dimension ref="A1:M40"/>
  <sheetViews>
    <sheetView tabSelected="1" workbookViewId="0">
      <selection activeCell="J4" sqref="J4:J15"/>
    </sheetView>
  </sheetViews>
  <sheetFormatPr baseColWidth="10" defaultRowHeight="15" x14ac:dyDescent="0.25"/>
  <cols>
    <col min="1" max="1" width="21.5703125" bestFit="1" customWidth="1"/>
    <col min="2" max="2" width="15" bestFit="1" customWidth="1"/>
    <col min="3" max="3" width="13.7109375" customWidth="1"/>
    <col min="4" max="4" width="15.140625" customWidth="1"/>
    <col min="5" max="5" width="19.42578125" customWidth="1"/>
    <col min="6" max="6" width="15.140625" customWidth="1"/>
    <col min="7" max="8" width="16.140625" customWidth="1"/>
    <col min="9" max="9" width="17.5703125" customWidth="1"/>
    <col min="10" max="10" width="30.7109375" customWidth="1"/>
    <col min="11" max="11" width="19" customWidth="1"/>
    <col min="12" max="12" width="18.85546875" customWidth="1"/>
    <col min="13" max="13" width="16.7109375" bestFit="1" customWidth="1"/>
  </cols>
  <sheetData>
    <row r="1" spans="1:13" x14ac:dyDescent="0.25">
      <c r="A1" t="s">
        <v>1</v>
      </c>
    </row>
    <row r="2" spans="1:13" x14ac:dyDescent="0.25">
      <c r="A2" t="s">
        <v>2</v>
      </c>
      <c r="B2" s="1">
        <v>45727.6</v>
      </c>
      <c r="F2" t="s">
        <v>22</v>
      </c>
    </row>
    <row r="3" spans="1:13" s="5" customFormat="1" ht="46.5" customHeight="1" x14ac:dyDescent="0.25">
      <c r="A3" s="6" t="s">
        <v>3</v>
      </c>
      <c r="B3" s="6" t="s">
        <v>4</v>
      </c>
      <c r="C3" s="6" t="s">
        <v>5</v>
      </c>
      <c r="D3" s="6" t="s">
        <v>6</v>
      </c>
      <c r="F3" s="6" t="s">
        <v>7</v>
      </c>
      <c r="G3" s="6" t="s">
        <v>11</v>
      </c>
      <c r="H3" s="6" t="s">
        <v>12</v>
      </c>
      <c r="I3" s="6" t="s">
        <v>13</v>
      </c>
      <c r="J3" s="6" t="s">
        <v>23</v>
      </c>
      <c r="K3" s="6" t="s">
        <v>14</v>
      </c>
      <c r="L3" s="6" t="s">
        <v>15</v>
      </c>
      <c r="M3" s="6" t="s">
        <v>16</v>
      </c>
    </row>
    <row r="4" spans="1:13" x14ac:dyDescent="0.25">
      <c r="A4" s="7">
        <v>45727.600012997689</v>
      </c>
      <c r="B4" s="8">
        <f>(A4-$B$2)*24*3600*1000</f>
        <v>1123.0004718527198</v>
      </c>
      <c r="C4" s="9">
        <f>4*7.5</f>
        <v>30</v>
      </c>
      <c r="D4" s="10">
        <f t="shared" ref="D4:D15" si="0">B4-C4/100/$K$20*60*1000</f>
        <v>-910.89783323202596</v>
      </c>
      <c r="E4" s="2"/>
      <c r="F4" s="17">
        <v>12</v>
      </c>
      <c r="G4" s="9">
        <f>F4+$F$17+$F$18+F19</f>
        <v>506</v>
      </c>
      <c r="H4" s="9">
        <v>116</v>
      </c>
      <c r="I4" s="9">
        <f>H4+$F$17+$F$18+H19</f>
        <v>468</v>
      </c>
      <c r="J4" s="9">
        <f t="shared" ref="J4:J14" si="1">G4-I4</f>
        <v>38</v>
      </c>
      <c r="K4" s="8">
        <f t="shared" ref="K4:K15" si="2">D4+J4/100/$K$20*60*1000</f>
        <v>1665.3733532086524</v>
      </c>
      <c r="L4" s="8">
        <f t="shared" ref="L4:L15" si="3">K4+$K$24/100/$K$20*60*1000</f>
        <v>3336.0755323854078</v>
      </c>
      <c r="M4" s="10">
        <f t="shared" ref="M4:M15" si="4">K4+$K$25/100/$K$20*60*1000</f>
        <v>4135.1070093829867</v>
      </c>
    </row>
    <row r="5" spans="1:13" x14ac:dyDescent="0.25">
      <c r="A5" s="11">
        <v>45727.600026574073</v>
      </c>
      <c r="B5" s="2">
        <f t="shared" ref="B5:B15" si="5">(A5-$B$2)*24*3600*1000</f>
        <v>2296.000043861568</v>
      </c>
      <c r="C5">
        <v>-6</v>
      </c>
      <c r="D5" s="12">
        <f t="shared" si="0"/>
        <v>2702.7797048785169</v>
      </c>
      <c r="E5" s="2"/>
      <c r="F5" s="18">
        <v>109</v>
      </c>
      <c r="G5">
        <f t="shared" ref="G5:I6" si="6">F5+$F$17+$F$18</f>
        <v>461</v>
      </c>
      <c r="H5">
        <v>69</v>
      </c>
      <c r="I5">
        <f t="shared" si="6"/>
        <v>421</v>
      </c>
      <c r="J5">
        <f t="shared" si="1"/>
        <v>40</v>
      </c>
      <c r="K5" s="2">
        <f t="shared" si="2"/>
        <v>5414.6441116581782</v>
      </c>
      <c r="L5" s="2">
        <f t="shared" si="3"/>
        <v>7085.3462908349338</v>
      </c>
      <c r="M5" s="12">
        <f t="shared" si="4"/>
        <v>7884.3777678325132</v>
      </c>
    </row>
    <row r="6" spans="1:13" x14ac:dyDescent="0.25">
      <c r="A6" s="11">
        <v>45727.600067858795</v>
      </c>
      <c r="B6" s="2">
        <f t="shared" si="5"/>
        <v>5863.0000334233046</v>
      </c>
      <c r="C6">
        <f>-7.5/2</f>
        <v>-3.75</v>
      </c>
      <c r="D6" s="12">
        <f t="shared" si="0"/>
        <v>6117.2373215588977</v>
      </c>
      <c r="E6" s="2"/>
      <c r="F6" s="18">
        <v>59</v>
      </c>
      <c r="G6">
        <f t="shared" si="6"/>
        <v>411</v>
      </c>
      <c r="H6">
        <v>24</v>
      </c>
      <c r="I6">
        <f t="shared" si="6"/>
        <v>376</v>
      </c>
      <c r="J6">
        <f t="shared" si="1"/>
        <v>35</v>
      </c>
      <c r="K6" s="2">
        <f t="shared" si="2"/>
        <v>8490.1186774911002</v>
      </c>
      <c r="L6" s="2">
        <f t="shared" si="3"/>
        <v>10160.820856667855</v>
      </c>
      <c r="M6" s="12">
        <f t="shared" si="4"/>
        <v>10959.852333665434</v>
      </c>
    </row>
    <row r="7" spans="1:13" x14ac:dyDescent="0.25">
      <c r="A7" s="11">
        <v>45727.600106412036</v>
      </c>
      <c r="B7" s="2">
        <f t="shared" si="5"/>
        <v>9193.9999954774976</v>
      </c>
      <c r="C7">
        <v>-1</v>
      </c>
      <c r="D7" s="12">
        <f t="shared" si="0"/>
        <v>9261.7966056469886</v>
      </c>
      <c r="E7" s="2"/>
      <c r="F7" s="18">
        <v>12</v>
      </c>
      <c r="G7">
        <f>F7+$F$17+$F$18</f>
        <v>364</v>
      </c>
      <c r="H7">
        <v>120</v>
      </c>
      <c r="I7">
        <f>H7+$F$17</f>
        <v>332</v>
      </c>
      <c r="J7">
        <f t="shared" si="1"/>
        <v>32</v>
      </c>
      <c r="K7" s="2">
        <f t="shared" si="2"/>
        <v>11431.288131070718</v>
      </c>
      <c r="L7" s="2">
        <f t="shared" si="3"/>
        <v>13101.990310247473</v>
      </c>
      <c r="M7" s="12">
        <f t="shared" si="4"/>
        <v>13901.021787245052</v>
      </c>
    </row>
    <row r="8" spans="1:13" x14ac:dyDescent="0.25">
      <c r="A8" s="11">
        <v>45727.600145381948</v>
      </c>
      <c r="B8" s="2">
        <f t="shared" si="5"/>
        <v>12561.000441201031</v>
      </c>
      <c r="C8">
        <f>7.5/4</f>
        <v>1.875</v>
      </c>
      <c r="D8" s="12">
        <f t="shared" si="0"/>
        <v>12433.881797133234</v>
      </c>
      <c r="E8" s="2"/>
      <c r="F8" s="18">
        <v>105.5</v>
      </c>
      <c r="G8">
        <f t="shared" ref="G8:I9" si="7">F8+$F$17</f>
        <v>317.5</v>
      </c>
      <c r="H8">
        <v>69</v>
      </c>
      <c r="I8">
        <f t="shared" si="7"/>
        <v>281</v>
      </c>
      <c r="J8">
        <f t="shared" si="1"/>
        <v>36.5</v>
      </c>
      <c r="K8" s="2">
        <f t="shared" si="2"/>
        <v>14908.458068319675</v>
      </c>
      <c r="L8" s="2">
        <f t="shared" si="3"/>
        <v>16579.160247496431</v>
      </c>
      <c r="M8" s="12">
        <f t="shared" si="4"/>
        <v>17378.191724494009</v>
      </c>
    </row>
    <row r="9" spans="1:13" x14ac:dyDescent="0.25">
      <c r="A9" s="11">
        <v>45727.600184027782</v>
      </c>
      <c r="B9" s="2">
        <f>(A9-$B$2)*24*3600*1000</f>
        <v>15900.0005107373</v>
      </c>
      <c r="C9">
        <v>3.75</v>
      </c>
      <c r="D9" s="12">
        <f t="shared" si="0"/>
        <v>15645.763222601707</v>
      </c>
      <c r="E9" s="2"/>
      <c r="F9" s="18">
        <v>58</v>
      </c>
      <c r="G9">
        <f t="shared" si="7"/>
        <v>270</v>
      </c>
      <c r="H9">
        <v>24</v>
      </c>
      <c r="I9">
        <f t="shared" si="7"/>
        <v>236</v>
      </c>
      <c r="J9">
        <f t="shared" si="1"/>
        <v>34</v>
      </c>
      <c r="K9" s="2">
        <f t="shared" si="2"/>
        <v>17950.847968364418</v>
      </c>
      <c r="L9" s="2">
        <f t="shared" si="3"/>
        <v>19621.550147541173</v>
      </c>
      <c r="M9" s="12">
        <f t="shared" si="4"/>
        <v>20420.581624538754</v>
      </c>
    </row>
    <row r="10" spans="1:13" x14ac:dyDescent="0.25">
      <c r="A10" s="11">
        <v>45727.600217164356</v>
      </c>
      <c r="B10" s="2">
        <f t="shared" si="5"/>
        <v>18763.000471517444</v>
      </c>
      <c r="C10">
        <v>-3</v>
      </c>
      <c r="D10" s="12">
        <f t="shared" si="0"/>
        <v>18966.390302025917</v>
      </c>
      <c r="E10" s="2"/>
      <c r="F10" s="18">
        <v>11</v>
      </c>
      <c r="G10">
        <f>F10+$F$17</f>
        <v>223</v>
      </c>
      <c r="H10">
        <v>188</v>
      </c>
      <c r="I10">
        <f>H10</f>
        <v>188</v>
      </c>
      <c r="J10">
        <f t="shared" si="1"/>
        <v>35</v>
      </c>
      <c r="K10" s="2">
        <f t="shared" si="2"/>
        <v>21339.271657958121</v>
      </c>
      <c r="L10" s="2">
        <f t="shared" si="3"/>
        <v>23009.973837134876</v>
      </c>
      <c r="M10" s="12">
        <f t="shared" si="4"/>
        <v>23809.005314132457</v>
      </c>
    </row>
    <row r="11" spans="1:13" x14ac:dyDescent="0.25">
      <c r="A11" s="11">
        <v>45727.600251111107</v>
      </c>
      <c r="B11" s="2">
        <f t="shared" si="5"/>
        <v>21695.999801158905</v>
      </c>
      <c r="C11">
        <v>2.75</v>
      </c>
      <c r="D11" s="12">
        <f t="shared" si="0"/>
        <v>21509.559123192805</v>
      </c>
      <c r="E11" s="2"/>
      <c r="F11" s="18">
        <v>184</v>
      </c>
      <c r="G11">
        <f t="shared" ref="G11:I14" si="8">F11</f>
        <v>184</v>
      </c>
      <c r="H11">
        <v>148</v>
      </c>
      <c r="I11">
        <f t="shared" si="8"/>
        <v>148</v>
      </c>
      <c r="J11">
        <f t="shared" si="1"/>
        <v>36</v>
      </c>
      <c r="K11" s="2">
        <f t="shared" si="2"/>
        <v>23950.2370892945</v>
      </c>
      <c r="L11" s="2">
        <f t="shared" si="3"/>
        <v>25620.939268471255</v>
      </c>
      <c r="M11" s="12">
        <f t="shared" si="4"/>
        <v>26419.970745468836</v>
      </c>
    </row>
    <row r="12" spans="1:13" x14ac:dyDescent="0.25">
      <c r="A12" s="11">
        <v>45727.600278101847</v>
      </c>
      <c r="B12" s="2">
        <f t="shared" si="5"/>
        <v>24027.999700047076</v>
      </c>
      <c r="C12">
        <v>1</v>
      </c>
      <c r="D12" s="12">
        <f t="shared" si="0"/>
        <v>23960.203089877585</v>
      </c>
      <c r="E12" s="2"/>
      <c r="F12" s="18">
        <v>149</v>
      </c>
      <c r="G12">
        <f t="shared" si="8"/>
        <v>149</v>
      </c>
      <c r="H12">
        <v>106</v>
      </c>
      <c r="I12">
        <f t="shared" si="8"/>
        <v>106</v>
      </c>
      <c r="J12">
        <f t="shared" si="1"/>
        <v>43</v>
      </c>
      <c r="K12" s="2">
        <f t="shared" si="2"/>
        <v>26875.457327165721</v>
      </c>
      <c r="L12" s="2">
        <f t="shared" si="3"/>
        <v>28546.159506342476</v>
      </c>
      <c r="M12" s="12">
        <f t="shared" si="4"/>
        <v>29345.190983340057</v>
      </c>
    </row>
    <row r="13" spans="1:13" x14ac:dyDescent="0.25">
      <c r="A13" s="11">
        <v>45727.600312037037</v>
      </c>
      <c r="B13" s="2">
        <f t="shared" si="5"/>
        <v>26960.000116378069</v>
      </c>
      <c r="C13">
        <v>3.75</v>
      </c>
      <c r="D13" s="12">
        <f t="shared" si="0"/>
        <v>26705.762828242474</v>
      </c>
      <c r="E13" s="2"/>
      <c r="F13" s="18">
        <v>102</v>
      </c>
      <c r="G13">
        <f t="shared" si="8"/>
        <v>102</v>
      </c>
      <c r="H13">
        <v>66</v>
      </c>
      <c r="I13">
        <f t="shared" si="8"/>
        <v>66</v>
      </c>
      <c r="J13">
        <f t="shared" si="1"/>
        <v>36</v>
      </c>
      <c r="K13" s="2">
        <f t="shared" si="2"/>
        <v>29146.440794344169</v>
      </c>
      <c r="L13" s="2">
        <f t="shared" si="3"/>
        <v>30817.142973520924</v>
      </c>
      <c r="M13" s="12">
        <f t="shared" si="4"/>
        <v>31616.174450518505</v>
      </c>
    </row>
    <row r="14" spans="1:13" x14ac:dyDescent="0.25">
      <c r="A14" s="11">
        <v>45727.60034636574</v>
      </c>
      <c r="B14" s="2">
        <f t="shared" si="5"/>
        <v>29926.000046543777</v>
      </c>
      <c r="C14">
        <v>-3</v>
      </c>
      <c r="D14" s="12">
        <f t="shared" si="0"/>
        <v>30129.38987705225</v>
      </c>
      <c r="E14" s="2"/>
      <c r="F14" s="18">
        <v>60</v>
      </c>
      <c r="G14">
        <f t="shared" si="8"/>
        <v>60</v>
      </c>
      <c r="H14">
        <v>21</v>
      </c>
      <c r="I14">
        <f t="shared" si="8"/>
        <v>21</v>
      </c>
      <c r="J14">
        <f t="shared" si="1"/>
        <v>39</v>
      </c>
      <c r="K14" s="2">
        <f t="shared" si="2"/>
        <v>32773.457673662422</v>
      </c>
      <c r="L14" s="2">
        <f t="shared" si="3"/>
        <v>34444.159852839177</v>
      </c>
      <c r="M14" s="12">
        <f t="shared" si="4"/>
        <v>35243.191329836758</v>
      </c>
    </row>
    <row r="15" spans="1:13" x14ac:dyDescent="0.25">
      <c r="A15" s="13">
        <v>45727.600380694443</v>
      </c>
      <c r="B15" s="14">
        <f t="shared" si="5"/>
        <v>32891.999976709485</v>
      </c>
      <c r="C15" s="15">
        <v>1</v>
      </c>
      <c r="D15" s="16">
        <f t="shared" si="0"/>
        <v>32824.203366539994</v>
      </c>
      <c r="E15" s="2"/>
      <c r="F15" s="19">
        <v>18</v>
      </c>
      <c r="G15" s="15">
        <f>F15</f>
        <v>18</v>
      </c>
      <c r="H15" s="15">
        <v>-23</v>
      </c>
      <c r="I15" s="15">
        <f>H15</f>
        <v>-23</v>
      </c>
      <c r="J15" s="15">
        <f>G15-I15</f>
        <v>41</v>
      </c>
      <c r="K15" s="14">
        <f t="shared" si="2"/>
        <v>35603.864383489148</v>
      </c>
      <c r="L15" s="14">
        <f t="shared" si="3"/>
        <v>37274.566562665903</v>
      </c>
      <c r="M15" s="16">
        <f t="shared" si="4"/>
        <v>38073.598039663484</v>
      </c>
    </row>
    <row r="17" spans="5:12" x14ac:dyDescent="0.25">
      <c r="E17" s="20" t="s">
        <v>8</v>
      </c>
      <c r="F17" s="9">
        <v>212</v>
      </c>
      <c r="G17" s="21" t="s">
        <v>25</v>
      </c>
      <c r="I17" s="17" t="s">
        <v>17</v>
      </c>
      <c r="J17" s="9">
        <f>AVERAGE(J4:J15)</f>
        <v>37.125</v>
      </c>
      <c r="K17" s="21" t="s">
        <v>25</v>
      </c>
    </row>
    <row r="18" spans="5:12" x14ac:dyDescent="0.25">
      <c r="E18" s="22" t="s">
        <v>9</v>
      </c>
      <c r="F18">
        <v>140</v>
      </c>
      <c r="G18" s="23" t="s">
        <v>25</v>
      </c>
      <c r="I18" s="19" t="s">
        <v>18</v>
      </c>
      <c r="J18" s="26">
        <f>STDEV(J4:J15)</f>
        <v>3.1631759069299035</v>
      </c>
      <c r="K18" s="25" t="s">
        <v>25</v>
      </c>
    </row>
    <row r="19" spans="5:12" x14ac:dyDescent="0.25">
      <c r="E19" s="24" t="s">
        <v>10</v>
      </c>
      <c r="F19" s="15">
        <v>142</v>
      </c>
      <c r="G19" s="25" t="s">
        <v>25</v>
      </c>
    </row>
    <row r="20" spans="5:12" x14ac:dyDescent="0.25">
      <c r="E20" s="3"/>
      <c r="J20" s="27" t="s">
        <v>19</v>
      </c>
      <c r="K20" s="28">
        <v>8.85</v>
      </c>
      <c r="L20" s="29" t="s">
        <v>0</v>
      </c>
    </row>
    <row r="21" spans="5:12" x14ac:dyDescent="0.25">
      <c r="E21" s="3"/>
    </row>
    <row r="23" spans="5:12" x14ac:dyDescent="0.25">
      <c r="J23" s="17" t="s">
        <v>24</v>
      </c>
      <c r="K23" s="9"/>
      <c r="L23" s="21"/>
    </row>
    <row r="24" spans="5:12" x14ac:dyDescent="0.25">
      <c r="J24" s="18" t="s">
        <v>20</v>
      </c>
      <c r="K24">
        <f>45/8.4*(8.4-4.5) + 7.5/2</f>
        <v>24.642857142857142</v>
      </c>
      <c r="L24" s="23" t="s">
        <v>25</v>
      </c>
    </row>
    <row r="25" spans="5:12" x14ac:dyDescent="0.25">
      <c r="J25" s="19" t="s">
        <v>21</v>
      </c>
      <c r="K25" s="15">
        <f>45/8.4*(8.4-2.3) + 7.5/2</f>
        <v>36.428571428571431</v>
      </c>
      <c r="L25" s="25" t="s">
        <v>25</v>
      </c>
    </row>
    <row r="29" spans="5:12" x14ac:dyDescent="0.25">
      <c r="F29" s="4"/>
    </row>
    <row r="30" spans="5:12" x14ac:dyDescent="0.25">
      <c r="F30" s="4"/>
    </row>
    <row r="31" spans="5:12" x14ac:dyDescent="0.25">
      <c r="F31" s="4"/>
    </row>
    <row r="32" spans="5:12" x14ac:dyDescent="0.25">
      <c r="F32" s="4"/>
    </row>
    <row r="33" spans="6:6" x14ac:dyDescent="0.25">
      <c r="F33" s="4"/>
    </row>
    <row r="34" spans="6:6" x14ac:dyDescent="0.25">
      <c r="F34" s="4"/>
    </row>
    <row r="35" spans="6:6" x14ac:dyDescent="0.25">
      <c r="F35" s="4"/>
    </row>
    <row r="36" spans="6:6" x14ac:dyDescent="0.25">
      <c r="F36" s="4"/>
    </row>
    <row r="37" spans="6:6" x14ac:dyDescent="0.25">
      <c r="F37" s="4"/>
    </row>
    <row r="38" spans="6:6" x14ac:dyDescent="0.25">
      <c r="F38" s="4"/>
    </row>
    <row r="39" spans="6:6" x14ac:dyDescent="0.25">
      <c r="F39" s="4"/>
    </row>
    <row r="40" spans="6:6" x14ac:dyDescent="0.25">
      <c r="F40" s="4"/>
    </row>
  </sheetData>
  <pageMargins left="0.7" right="0.7" top="0.78740157499999996" bottom="0.78740157499999996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Christoph Haugwitz</dc:creator>
  <cp:lastModifiedBy>Christoph Haugwitz</cp:lastModifiedBy>
  <dcterms:created xsi:type="dcterms:W3CDTF">2025-03-12T13:42:17Z</dcterms:created>
  <dcterms:modified xsi:type="dcterms:W3CDTF">2025-10-27T09:56:00Z</dcterms:modified>
</cp:coreProperties>
</file>