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P:\gruppen\ETA\WiMi-Team\100 Dokumentation\300 CO2-Bilanzierung_ETA\2024\"/>
    </mc:Choice>
  </mc:AlternateContent>
  <xr:revisionPtr revIDLastSave="0" documentId="13_ncr:1_{6E1076E9-BCB3-456C-9853-57BD68F6AB6D}" xr6:coauthVersionLast="47" xr6:coauthVersionMax="47" xr10:uidLastSave="{00000000-0000-0000-0000-000000000000}"/>
  <bookViews>
    <workbookView xWindow="-67920" yWindow="3270" windowWidth="51840" windowHeight="21120" xr2:uid="{7414C00E-DDD1-4D2D-8B13-A7FDAB64836D}"/>
  </bookViews>
  <sheets>
    <sheet name="Arbeitsweg" sheetId="2" r:id="rId1"/>
    <sheet name="Dienstreisen" sheetId="1" r:id="rId2"/>
    <sheet name="Analysis" sheetId="3" r:id="rId3"/>
    <sheet name="Transport CO2" sheetId="8" r:id="rId4"/>
    <sheet name="Hotelfaktoren_climatiq" sheetId="6" r:id="rId5"/>
    <sheet name="UK_Gov_Hotelfaktoren_2022" sheetId="5" r:id="rId6"/>
    <sheet name="formula clipboard" sheetId="9" state="hidden" r:id="rId7"/>
  </sheets>
  <externalReferences>
    <externalReference r:id="rId8"/>
  </externalReferences>
  <definedNames>
    <definedName name="_xlnm._FilterDatabase" localSheetId="1" hidden="1">Dienstreisen!$A$4:$S$157</definedName>
    <definedName name="_xlnm._FilterDatabase" localSheetId="4" hidden="1">Hotelfaktoren_climatiq!$B$2:$D$55</definedName>
    <definedName name="Countries">Hotels_alt_UKGov[[#This Row],[Country]]</definedName>
    <definedName name="Hotel_climatiq_country">Hotel_country[Country]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" i="1" l="1"/>
  <c r="AK9" i="1"/>
  <c r="AS9" i="1" s="1"/>
  <c r="AJ9" i="1"/>
  <c r="AR9" i="1" s="1"/>
  <c r="AI9" i="1"/>
  <c r="AQ9" i="1" s="1"/>
  <c r="AH9" i="1"/>
  <c r="AP9" i="1" s="1"/>
  <c r="AG9" i="1"/>
  <c r="AO9" i="1" s="1"/>
  <c r="AC9" i="1"/>
  <c r="AB9" i="1"/>
  <c r="AA9" i="1"/>
  <c r="Z9" i="1"/>
  <c r="Y9" i="1"/>
  <c r="X9" i="1"/>
  <c r="AF9" i="1" s="1"/>
  <c r="AN9" i="1" s="1"/>
  <c r="W9" i="1"/>
  <c r="AE9" i="1" s="1"/>
  <c r="R9" i="1"/>
  <c r="O9" i="1"/>
  <c r="F9" i="1"/>
  <c r="G9" i="1" s="1" a="1"/>
  <c r="G9" i="1" s="1"/>
  <c r="H9" i="1" s="1"/>
  <c r="D9" i="1"/>
  <c r="AM9" i="1" l="1"/>
  <c r="M31" i="2" l="1"/>
  <c r="J6" i="3" s="1"/>
  <c r="V4" i="3"/>
  <c r="I6" i="3"/>
  <c r="H6" i="3"/>
  <c r="G6" i="3"/>
  <c r="F6" i="3"/>
  <c r="E6" i="3"/>
  <c r="D6" i="3"/>
  <c r="J15" i="3"/>
  <c r="M19" i="3"/>
  <c r="M18" i="3"/>
  <c r="M17" i="3"/>
  <c r="M16" i="3"/>
  <c r="C6" i="3"/>
  <c r="E15" i="3" l="1"/>
  <c r="C15" i="3"/>
  <c r="D15" i="3"/>
  <c r="G15" i="3"/>
  <c r="G16" i="3"/>
  <c r="G17" i="3"/>
  <c r="E17" i="3"/>
  <c r="F15" i="3"/>
  <c r="H15" i="3"/>
  <c r="D16" i="3" l="1"/>
  <c r="E16" i="3"/>
  <c r="H16" i="3"/>
  <c r="F16" i="3"/>
  <c r="C16" i="3"/>
  <c r="D17" i="3" l="1"/>
  <c r="F17" i="3"/>
  <c r="C17" i="3"/>
  <c r="H17" i="3"/>
  <c r="I8" i="3" l="1"/>
  <c r="D8" i="3"/>
  <c r="E8" i="3"/>
  <c r="F8" i="3"/>
  <c r="G8" i="3"/>
  <c r="H8" i="3"/>
  <c r="C8" i="3"/>
  <c r="A35" i="2" l="1"/>
  <c r="P9" i="8"/>
  <c r="P10" i="8"/>
  <c r="P11" i="8"/>
  <c r="P12" i="8"/>
  <c r="J17" i="3" l="1"/>
  <c r="C10" i="3" l="1"/>
  <c r="C19" i="3" l="1"/>
  <c r="J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tc={ADBCC84C-C7F4-4F81-BBE6-117A5E97BC41}</author>
  </authors>
  <commentList>
    <comment ref="N4" authorId="0" shapeId="0" xr:uid="{ADBCC84C-C7F4-4F81-BBE6-117A5E97BC41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Wenn leer, dann werden km doppelt berechnet (inkl. Personen, 
außer beim Auto)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tc={4A9D744F-5AE2-424C-A685-5F427DD47F4C}</author>
  </authors>
  <commentList>
    <comment ref="V4" authorId="0" shapeId="0" xr:uid="{4A9D744F-5AE2-424C-A685-5F427DD47F4C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TK 2024: im Schnitt 19,1 Tage krank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<sst xmlns="http://schemas.openxmlformats.org/spreadsheetml/2006/main" count="444" uniqueCount="187">
  <si>
    <t>Umfrage Arbeitsweg</t>
  </si>
  <si>
    <t>Transportmittel - Anzahl Tage eintragen bezogen auf Arbeitswoche (5 Tage)</t>
  </si>
  <si>
    <t>Name</t>
  </si>
  <si>
    <t>Distanz zur Arbeit (einfacher Weg, in km)</t>
  </si>
  <si>
    <t>Auto</t>
  </si>
  <si>
    <t>Fahrrad</t>
  </si>
  <si>
    <t>Bus</t>
  </si>
  <si>
    <t>Straßenbahn</t>
  </si>
  <si>
    <t>Zu Fuß</t>
  </si>
  <si>
    <t>E-Roller</t>
  </si>
  <si>
    <t>Zug</t>
  </si>
  <si>
    <t>Homeoffice</t>
  </si>
  <si>
    <t>SUMME (Jahr)</t>
  </si>
  <si>
    <t>CO2 Faktor</t>
  </si>
  <si>
    <t>&gt;&gt;</t>
  </si>
  <si>
    <t>kgCO2e</t>
  </si>
  <si>
    <t>SUMME TOTAL ohne Homeoffice</t>
  </si>
  <si>
    <t>BG</t>
  </si>
  <si>
    <t>Tko</t>
  </si>
  <si>
    <t>Transportmittel</t>
  </si>
  <si>
    <t>kgCO2e/km</t>
  </si>
  <si>
    <t>FORMAT E-ROLLER, CURRENTLY NOT IN IF-LOOP</t>
  </si>
  <si>
    <t>Flugzeug (&gt;4000km)</t>
  </si>
  <si>
    <t>Flugzeug (Business)</t>
  </si>
  <si>
    <t>kgCO2e/Person*km</t>
  </si>
  <si>
    <t>Flugzeug (1500 &gt; x &gt; 4000km)</t>
  </si>
  <si>
    <t>Flugzeug (Standard)</t>
  </si>
  <si>
    <t>Flugzeug (800 &gt; x &gt; 1500km)</t>
  </si>
  <si>
    <t>LKW (3,5 t)</t>
  </si>
  <si>
    <t>Umweltbundesamt https://www.umweltbundesamt.at/fileadmin/site/themen/mobilitaet/daten/ekz_fzkm_verkehrsmittel.pdf</t>
  </si>
  <si>
    <t>Flugzeug (&lt;800km)</t>
  </si>
  <si>
    <t>narrow-body: x3.7, wide-body: x4.3
average: 4</t>
  </si>
  <si>
    <t>Auto (EV)</t>
  </si>
  <si>
    <t>B Flugzeug (&gt;4000km)</t>
  </si>
  <si>
    <t>zu Fuß</t>
  </si>
  <si>
    <t>B Flugzeug (1500 &gt; x &gt; 4000km)</t>
  </si>
  <si>
    <t>Zug (ÖPNV)</t>
  </si>
  <si>
    <t>B Flugzeug (800 &gt; x &gt; 1500km)</t>
  </si>
  <si>
    <t>regional aircraft Premium: x2.6 CO2 per km</t>
  </si>
  <si>
    <t>Zug ICE</t>
  </si>
  <si>
    <t>B Flugzeug (&lt;800km)</t>
  </si>
  <si>
    <t>=WENN(OR(E5="Flugzeug (Standard)";E5="Flugzeug (Premium)");" ";SVERWEIS(E5;Transport_Faktor!$B$3:$C$13;2;0))</t>
  </si>
  <si>
    <t>Umfrage Dienstreisen</t>
  </si>
  <si>
    <t>SUMME ETA:</t>
  </si>
  <si>
    <t>Manueller Eintrag</t>
  </si>
  <si>
    <t>Dropdown-Menu</t>
  </si>
  <si>
    <t>Automatisches Feld</t>
  </si>
  <si>
    <t>Business und Economy Premium werden aktuell gleich gewertet</t>
  </si>
  <si>
    <t>bei Flügen Flugkilometer, sonst Google Maps</t>
  </si>
  <si>
    <t>Start (Stadt)</t>
  </si>
  <si>
    <t xml:space="preserve"> Ziel (Stadt)</t>
  </si>
  <si>
    <t xml:space="preserve">Ziel (Land, Englisch) - NUR  AUSLAND </t>
  </si>
  <si>
    <t>CO2 Faktor Hotel</t>
  </si>
  <si>
    <t>Reisemittel</t>
  </si>
  <si>
    <t>CO2 Faktor Transportmittel</t>
  </si>
  <si>
    <t>Datum (Monat)</t>
  </si>
  <si>
    <t>Anzahl Reisende 
(aus der ETA)</t>
  </si>
  <si>
    <t>Übernachtungen 
pro Person</t>
  </si>
  <si>
    <t>Grund (um Dopplungen zu vermeiden)</t>
  </si>
  <si>
    <t>km (einfach)</t>
  </si>
  <si>
    <t>einfache Fahrt?
(ja/nein)</t>
  </si>
  <si>
    <t>km doppelt (inkl. Personen 
außer beim Auto)</t>
  </si>
  <si>
    <t>Kommentar</t>
  </si>
  <si>
    <t>Reise CO2</t>
  </si>
  <si>
    <t>Übernachtung CO2
kgCO2e/room-night</t>
  </si>
  <si>
    <t>Darmstadt</t>
  </si>
  <si>
    <t>nein</t>
  </si>
  <si>
    <t>Fulda</t>
  </si>
  <si>
    <t>Portugal</t>
  </si>
  <si>
    <t>ANY OTHER COUNTRY</t>
  </si>
  <si>
    <t>Italy</t>
  </si>
  <si>
    <t>China</t>
  </si>
  <si>
    <t>Viet Nam</t>
  </si>
  <si>
    <t>Switzerland</t>
  </si>
  <si>
    <t>Spain</t>
  </si>
  <si>
    <t>Netherlands</t>
  </si>
  <si>
    <t>Country</t>
  </si>
  <si>
    <t>kgCO2e/room-night</t>
  </si>
  <si>
    <t>data year</t>
  </si>
  <si>
    <t>n/a</t>
  </si>
  <si>
    <t>Argentina</t>
  </si>
  <si>
    <t>Germany</t>
  </si>
  <si>
    <t>Australia</t>
  </si>
  <si>
    <t>Belgium</t>
  </si>
  <si>
    <t>Brazil</t>
  </si>
  <si>
    <t>Canada</t>
  </si>
  <si>
    <t>Chile</t>
  </si>
  <si>
    <t>Columbia</t>
  </si>
  <si>
    <t>Costa Rica</t>
  </si>
  <si>
    <t>Czech Republic</t>
  </si>
  <si>
    <t>Egypt</t>
  </si>
  <si>
    <t>Fiji</t>
  </si>
  <si>
    <t>France</t>
  </si>
  <si>
    <t>Greece</t>
  </si>
  <si>
    <t>Hong Kong</t>
  </si>
  <si>
    <t>India</t>
  </si>
  <si>
    <t>Indonesia</t>
  </si>
  <si>
    <t>Ireland</t>
  </si>
  <si>
    <t>Israel</t>
  </si>
  <si>
    <t>Japan</t>
  </si>
  <si>
    <t>Jordan</t>
  </si>
  <si>
    <t>Macao</t>
  </si>
  <si>
    <t>Malaysia</t>
  </si>
  <si>
    <t>Maldives</t>
  </si>
  <si>
    <t>Mexico</t>
  </si>
  <si>
    <t>New Zealand</t>
  </si>
  <si>
    <t>Oman</t>
  </si>
  <si>
    <t>Panama</t>
  </si>
  <si>
    <t>Peru</t>
  </si>
  <si>
    <t>Philippines</t>
  </si>
  <si>
    <t>Poland</t>
  </si>
  <si>
    <t>Qatar</t>
  </si>
  <si>
    <t>Romania</t>
  </si>
  <si>
    <t>Russia</t>
  </si>
  <si>
    <t>Saudi Arabia</t>
  </si>
  <si>
    <t>Singapore</t>
  </si>
  <si>
    <t>Slovakia</t>
  </si>
  <si>
    <t>South Africa</t>
  </si>
  <si>
    <t>South Korea</t>
  </si>
  <si>
    <t>Taiwan</t>
  </si>
  <si>
    <t>Thailand</t>
  </si>
  <si>
    <t>Turkey</t>
  </si>
  <si>
    <t>United Kingdom</t>
  </si>
  <si>
    <t>UK (London)</t>
  </si>
  <si>
    <t>United Arab Emirates</t>
  </si>
  <si>
    <t>United States</t>
  </si>
  <si>
    <r>
      <t>Total kg CO</t>
    </r>
    <r>
      <rPr>
        <vertAlign val="subscript"/>
        <sz val="11"/>
        <color rgb="FF003366"/>
        <rFont val="Calibri"/>
        <family val="2"/>
      </rPr>
      <t>2</t>
    </r>
    <r>
      <rPr>
        <sz val="11"/>
        <color rgb="FF003366"/>
        <rFont val="Calibri"/>
        <family val="2"/>
      </rPr>
      <t>e per unit</t>
    </r>
  </si>
  <si>
    <t>Unit</t>
  </si>
  <si>
    <t> </t>
  </si>
  <si>
    <t>Room per night</t>
  </si>
  <si>
    <t>Austria</t>
  </si>
  <si>
    <t>Colombia</t>
  </si>
  <si>
    <t>Finland</t>
  </si>
  <si>
    <t>Hong Kong, China</t>
  </si>
  <si>
    <t>Kazakhstan</t>
  </si>
  <si>
    <t>Korea</t>
  </si>
  <si>
    <t>Macau, China</t>
  </si>
  <si>
    <t>Russian Federation</t>
  </si>
  <si>
    <t>Taiwan, China</t>
  </si>
  <si>
    <t>UK</t>
  </si>
  <si>
    <t>Vietnam</t>
  </si>
  <si>
    <t>000 Other</t>
  </si>
  <si>
    <t>Arbeitsweg</t>
  </si>
  <si>
    <t>Summe Transportmittel über 5 Arbeitstage (Hin- und Rückweg)</t>
  </si>
  <si>
    <t xml:space="preserve">Arbeitstage </t>
  </si>
  <si>
    <t>Ges</t>
  </si>
  <si>
    <t>transport, passenger car, RER</t>
  </si>
  <si>
    <t>Homeoffice (Tage)</t>
  </si>
  <si>
    <t>kgCO2e/person*km</t>
  </si>
  <si>
    <t>transport, passenger, bicycle, RoW</t>
  </si>
  <si>
    <t>km*Tag*2</t>
  </si>
  <si>
    <t>transport, passenger coach, RoW</t>
  </si>
  <si>
    <t>transport, tram, RoW</t>
  </si>
  <si>
    <t>CO2-Emissionen [kg]</t>
  </si>
  <si>
    <t>-</t>
  </si>
  <si>
    <t>market for transport, passenger, electric scooter, GLO</t>
  </si>
  <si>
    <t>Summe</t>
  </si>
  <si>
    <t>Zug ÖPNV</t>
  </si>
  <si>
    <t>transport, passenger train, DE</t>
  </si>
  <si>
    <t>transport, passenger train, high-speed, DE</t>
  </si>
  <si>
    <t>transport, passenger aircraft, long haul, GLO</t>
  </si>
  <si>
    <t>Dienstreisen</t>
  </si>
  <si>
    <t>transport, passenger aircraft, medium haul, GLO</t>
  </si>
  <si>
    <t>Anzahl Übernachtungen</t>
  </si>
  <si>
    <t>Flugzeug (800 &gt; x &gt; 1500 km)</t>
  </si>
  <si>
    <t>transport, passenger aircraft, short haul, GLO</t>
  </si>
  <si>
    <t>transport, passenger aircraft, very short haul, GLO</t>
  </si>
  <si>
    <t>=WENN(ODER(E5="Flugzeug (Standard)";E5="Flugzeug (Premium)");" ";SVERWEIS(E5;Transport_Faktor!$B$4:$C$13;2;0))</t>
  </si>
  <si>
    <t>=WENN(OR(E5="Flugzeug (Standard)";E5="Flugzeug (Premium)");" ";SVERWEIS(E5;Transport_Faktor!$B$4:$C$13;2;0))</t>
  </si>
  <si>
    <t>=WENNS(F5="Flugzeug (Standard)";WENNS(N5&gt;4000;"Flugzeug (&gt;4000 km)";1500&gt;N5&gt;4000;"Flugzeug (1500 &gt; x &gt; 4000 km)";800&gt;N5&gt;1500;"Flugzeug (800 &gt; x &gt; 1500 km)";N5&lt;800;"Flugzeug (x &lt; 1800 km");F5="Flugzeug (Business)";WENNS(N5&gt;4000;"B Flugzeug (&gt;4000 km)";1500&gt;N5&gt;4000;"B Flugzeug (1500 &gt; x &gt; 4000 km)";800&gt;N5&gt;1500;"B Flugzeug (800 &gt; x &gt; 1500 km)";N5&lt;800;"B Flugzeug (x &lt; 1800 km"))</t>
  </si>
  <si>
    <t>=WENN(ODER(G5="Flugzeug (&gt;4000km)"</t>
  </si>
  <si>
    <t>Flugzeug (B)</t>
  </si>
  <si>
    <t>Flugzeug (S)</t>
  </si>
  <si>
    <t>Zug (ICE)</t>
  </si>
  <si>
    <t>Anzahl Reisen</t>
  </si>
  <si>
    <t>km</t>
  </si>
  <si>
    <t>Auswertung Anzahl Reisemittel</t>
  </si>
  <si>
    <t>Auswertung Distanz Reisemittel</t>
  </si>
  <si>
    <t>adapted for premium flight</t>
  </si>
  <si>
    <t>CO2-Faktoren (ecoinvent 3.9.1, IPCC 2021, GWP 100)</t>
  </si>
  <si>
    <t>Abz. Urlaub+Institutsurlaub+Bildungsurlaub+Krank</t>
  </si>
  <si>
    <t>Arbeitswochen 2024</t>
  </si>
  <si>
    <t xml:space="preserve">Annahme: 252 Arbeitstage in 2024 in Hessen, 33 Urlaubstage, 10 Bildungsurlaubstage (Mittel 5), 19,1 Tage Krankheit https://www.tk.de/presse/themen/praevention/gesundheitsstudien/krankenstand-2024-leicht-gesunken-2164486) </t>
  </si>
  <si>
    <t>Auswertung CO2 Reisemittel</t>
  </si>
  <si>
    <t>aufgrund sensibler Daten keine Einträge - Endwert in Zelle J1 (bzw. O3, Q3, R3) - exemplarischer Eintrag in Zeile 9</t>
  </si>
  <si>
    <t>Projektarbeit</t>
  </si>
  <si>
    <t>aufgrund sensibler Daten keine 
Einträge in Spalten A und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</si>
</sst>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06C698"/>
      <name val="Calibri"/>
      <family val="2"/>
    </font>
    <font>
      <sz val="11"/>
      <color rgb="FF242424"/>
      <name val="Aptos Narrow"/>
      <charset val="1"/>
    </font>
    <font>
      <sz val="11"/>
      <color rgb="FF002060"/>
      <name val="Calibri"/>
      <family val="2"/>
    </font>
    <font>
      <vertAlign val="subscript"/>
      <sz val="11"/>
      <color rgb="FF003366"/>
      <name val="Calibri"/>
      <family val="2"/>
    </font>
    <font>
      <sz val="11"/>
      <color rgb="FF003366"/>
      <name val="Calibri"/>
      <family val="2"/>
    </font>
    <font>
      <sz val="11"/>
      <name val="Calibri"/>
      <family val="2"/>
    </font>
    <font>
      <sz val="11"/>
      <color rgb="FF9C57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9" tint="-0.499984740745262"/>
      <name val="Arial"/>
      <family val="2"/>
    </font>
    <font>
      <i/>
      <sz val="10"/>
      <color rgb="FFFF0000"/>
      <name val="Arial"/>
      <family val="2"/>
    </font>
    <font>
      <sz val="11"/>
      <color theme="1"/>
      <name val="Arial"/>
      <family val="2"/>
    </font>
    <font>
      <sz val="11"/>
      <color rgb="FF002060"/>
      <name val="Calibri"/>
      <family val="2"/>
      <scheme val="minor"/>
    </font>
    <font>
      <sz val="11"/>
      <color rgb="FF000000"/>
      <name val="Calibri"/>
      <charset val="1"/>
    </font>
    <font>
      <sz val="11"/>
      <color rgb="FF000000"/>
      <name val="Calibri"/>
    </font>
  </fonts>
  <fills count="2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000"/>
        <bgColor indexed="64"/>
      </patternFill>
    </fill>
    <fill>
      <patternFill patternType="solid">
        <fgColor rgb="FFD9D9D9"/>
        <bgColor rgb="FF000000"/>
      </patternFill>
    </fill>
    <fill>
      <patternFill patternType="lightGray">
        <fgColor rgb="FF000000"/>
        <bgColor rgb="FFFFFFFF"/>
      </patternFill>
    </fill>
    <fill>
      <patternFill patternType="solid">
        <fgColor rgb="FFFFEB9C"/>
      </patternFill>
    </fill>
    <fill>
      <patternFill patternType="solid">
        <fgColor theme="7" tint="0.39997558519241921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n">
        <color indexed="64"/>
      </left>
      <right style="thick">
        <color theme="0"/>
      </right>
      <top style="thick">
        <color theme="0"/>
      </top>
      <bottom/>
      <diagonal/>
    </border>
    <border>
      <left style="thin">
        <color indexed="64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n">
        <color indexed="64"/>
      </top>
      <bottom style="thick">
        <color theme="0"/>
      </bottom>
      <diagonal/>
    </border>
    <border>
      <left/>
      <right/>
      <top style="thin">
        <color indexed="64"/>
      </top>
      <bottom style="thick">
        <color theme="0"/>
      </bottom>
      <diagonal/>
    </border>
    <border>
      <left/>
      <right style="thick">
        <color theme="0"/>
      </right>
      <top style="thin">
        <color indexed="64"/>
      </top>
      <bottom style="thick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99C000"/>
      </left>
      <right/>
      <top style="medium">
        <color rgb="FF99C000"/>
      </top>
      <bottom style="medium">
        <color rgb="FF99C000"/>
      </bottom>
      <diagonal/>
    </border>
    <border>
      <left/>
      <right/>
      <top style="medium">
        <color rgb="FF99C000"/>
      </top>
      <bottom style="medium">
        <color rgb="FF99C000"/>
      </bottom>
      <diagonal/>
    </border>
    <border>
      <left/>
      <right style="medium">
        <color rgb="FF99C000"/>
      </right>
      <top style="medium">
        <color rgb="FF99C000"/>
      </top>
      <bottom style="medium">
        <color rgb="FF99C000"/>
      </bottom>
      <diagonal/>
    </border>
    <border>
      <left style="thin">
        <color rgb="FF053D5F"/>
      </left>
      <right style="thin">
        <color rgb="FF053D5F"/>
      </right>
      <top style="thin">
        <color rgb="FF053D5F"/>
      </top>
      <bottom style="thin">
        <color rgb="FF053D5F"/>
      </bottom>
      <diagonal/>
    </border>
    <border>
      <left/>
      <right style="thin">
        <color rgb="FF053D5F"/>
      </right>
      <top/>
      <bottom style="thin">
        <color rgb="FF053D5F"/>
      </bottom>
      <diagonal/>
    </border>
    <border>
      <left/>
      <right style="thin">
        <color indexed="64"/>
      </right>
      <top/>
      <bottom style="thin">
        <color rgb="FF053D5F"/>
      </bottom>
      <diagonal/>
    </border>
    <border>
      <left/>
      <right/>
      <top style="thin">
        <color rgb="FF053D5F"/>
      </top>
      <bottom style="thin">
        <color rgb="FF053D5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53D5F"/>
      </left>
      <right style="thin">
        <color rgb="FF053D5F"/>
      </right>
      <top/>
      <bottom style="thin">
        <color rgb="FF053D5F"/>
      </bottom>
      <diagonal/>
    </border>
    <border>
      <left/>
      <right style="thin">
        <color rgb="FF053D5F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3" fillId="7" borderId="0" applyNumberFormat="0" applyBorder="0" applyAlignment="0" applyProtection="0"/>
    <xf numFmtId="0" fontId="14" fillId="0" borderId="0"/>
    <xf numFmtId="0" fontId="16" fillId="8" borderId="33" applyNumberForma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5" fillId="9" borderId="29" applyNumberFormat="0" applyBorder="0" applyAlignment="0" applyProtection="0"/>
    <xf numFmtId="0" fontId="15" fillId="10" borderId="0">
      <alignment vertical="center"/>
    </xf>
    <xf numFmtId="0" fontId="15" fillId="11" borderId="34" applyNumberFormat="0" applyAlignment="0" applyProtection="0"/>
    <xf numFmtId="0" fontId="18" fillId="0" borderId="0"/>
    <xf numFmtId="9" fontId="18" fillId="0" borderId="0" applyFont="0" applyFill="0" applyBorder="0" applyAlignment="0" applyProtection="0"/>
    <xf numFmtId="0" fontId="15" fillId="12" borderId="35" applyNumberForma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2" xfId="0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17" fontId="0" fillId="0" borderId="0" xfId="0" applyNumberFormat="1" applyAlignment="1">
      <alignment horizontal="left"/>
    </xf>
    <xf numFmtId="0" fontId="0" fillId="0" borderId="0" xfId="0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" fontId="0" fillId="0" borderId="6" xfId="0" applyNumberFormat="1" applyBorder="1" applyAlignment="1">
      <alignment horizontal="center" vertical="center"/>
    </xf>
    <xf numFmtId="0" fontId="1" fillId="3" borderId="12" xfId="0" applyFont="1" applyFill="1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1" fillId="0" borderId="9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4" xfId="0" applyBorder="1"/>
    <xf numFmtId="0" fontId="0" fillId="0" borderId="11" xfId="0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0" fillId="0" borderId="16" xfId="0" applyBorder="1"/>
    <xf numFmtId="0" fontId="0" fillId="0" borderId="17" xfId="0" applyBorder="1"/>
    <xf numFmtId="0" fontId="0" fillId="0" borderId="11" xfId="0" applyBorder="1" applyAlignment="1">
      <alignment horizontal="right" vertical="center"/>
    </xf>
    <xf numFmtId="0" fontId="0" fillId="0" borderId="21" xfId="0" applyBorder="1"/>
    <xf numFmtId="0" fontId="0" fillId="0" borderId="0" xfId="0" applyAlignment="1">
      <alignment vertical="center" wrapText="1"/>
    </xf>
    <xf numFmtId="0" fontId="1" fillId="2" borderId="0" xfId="0" applyFont="1" applyFill="1"/>
    <xf numFmtId="0" fontId="0" fillId="0" borderId="0" xfId="0" applyAlignment="1">
      <alignment horizontal="right"/>
    </xf>
    <xf numFmtId="0" fontId="5" fillId="4" borderId="9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6" fillId="0" borderId="0" xfId="0" applyFont="1"/>
    <xf numFmtId="0" fontId="6" fillId="0" borderId="2" xfId="0" applyFont="1" applyBorder="1"/>
    <xf numFmtId="0" fontId="7" fillId="0" borderId="0" xfId="0" applyFont="1"/>
    <xf numFmtId="0" fontId="6" fillId="0" borderId="0" xfId="0" applyFont="1" applyAlignment="1">
      <alignment horizontal="left"/>
    </xf>
    <xf numFmtId="17" fontId="6" fillId="0" borderId="0" xfId="0" applyNumberFormat="1" applyFont="1" applyAlignment="1">
      <alignment horizontal="left"/>
    </xf>
    <xf numFmtId="0" fontId="8" fillId="0" borderId="0" xfId="0" applyFont="1"/>
    <xf numFmtId="17" fontId="6" fillId="0" borderId="0" xfId="0" applyNumberFormat="1" applyFont="1"/>
    <xf numFmtId="0" fontId="9" fillId="5" borderId="26" xfId="0" applyFont="1" applyFill="1" applyBorder="1"/>
    <xf numFmtId="0" fontId="12" fillId="6" borderId="25" xfId="0" applyFont="1" applyFill="1" applyBorder="1"/>
    <xf numFmtId="0" fontId="9" fillId="0" borderId="27" xfId="0" applyFont="1" applyBorder="1"/>
    <xf numFmtId="0" fontId="9" fillId="0" borderId="26" xfId="0" applyFont="1" applyBorder="1"/>
    <xf numFmtId="0" fontId="9" fillId="5" borderId="28" xfId="0" applyFont="1" applyFill="1" applyBorder="1"/>
    <xf numFmtId="0" fontId="0" fillId="0" borderId="0" xfId="0" quotePrefix="1"/>
    <xf numFmtId="0" fontId="9" fillId="0" borderId="30" xfId="0" applyFont="1" applyBorder="1"/>
    <xf numFmtId="0" fontId="9" fillId="5" borderId="27" xfId="0" applyFont="1" applyFill="1" applyBorder="1"/>
    <xf numFmtId="0" fontId="9" fillId="5" borderId="31" xfId="0" applyFont="1" applyFill="1" applyBorder="1"/>
    <xf numFmtId="0" fontId="9" fillId="0" borderId="32" xfId="0" applyFont="1" applyBorder="1"/>
    <xf numFmtId="0" fontId="19" fillId="13" borderId="25" xfId="2" applyFont="1" applyFill="1" applyBorder="1"/>
    <xf numFmtId="0" fontId="19" fillId="13" borderId="25" xfId="2" applyFont="1" applyFill="1" applyBorder="1" applyAlignment="1">
      <alignment vertical="center"/>
    </xf>
    <xf numFmtId="0" fontId="1" fillId="2" borderId="0" xfId="0" applyFont="1" applyFill="1" applyAlignment="1">
      <alignment wrapText="1"/>
    </xf>
    <xf numFmtId="0" fontId="1" fillId="14" borderId="1" xfId="0" applyFont="1" applyFill="1" applyBorder="1"/>
    <xf numFmtId="0" fontId="1" fillId="14" borderId="1" xfId="0" applyFont="1" applyFill="1" applyBorder="1" applyAlignment="1">
      <alignment horizontal="left" wrapText="1"/>
    </xf>
    <xf numFmtId="0" fontId="0" fillId="14" borderId="0" xfId="0" applyFill="1"/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36" xfId="0" applyBorder="1" applyAlignment="1">
      <alignment horizontal="left" vertical="center"/>
    </xf>
    <xf numFmtId="0" fontId="0" fillId="16" borderId="36" xfId="0" applyFill="1" applyBorder="1" applyAlignment="1">
      <alignment horizontal="left" vertical="center"/>
    </xf>
    <xf numFmtId="0" fontId="0" fillId="0" borderId="36" xfId="0" applyBorder="1" applyAlignment="1">
      <alignment horizontal="right" vertical="center"/>
    </xf>
    <xf numFmtId="0" fontId="0" fillId="16" borderId="36" xfId="0" applyFill="1" applyBorder="1" applyAlignment="1">
      <alignment horizontal="right" vertical="center"/>
    </xf>
    <xf numFmtId="0" fontId="0" fillId="16" borderId="38" xfId="0" applyFill="1" applyBorder="1" applyAlignment="1">
      <alignment horizontal="left" vertical="center"/>
    </xf>
    <xf numFmtId="0" fontId="0" fillId="16" borderId="38" xfId="0" applyFill="1" applyBorder="1" applyAlignment="1">
      <alignment horizontal="right" vertical="center"/>
    </xf>
    <xf numFmtId="0" fontId="0" fillId="16" borderId="36" xfId="0" applyFill="1" applyBorder="1"/>
    <xf numFmtId="0" fontId="0" fillId="0" borderId="36" xfId="0" applyBorder="1"/>
    <xf numFmtId="0" fontId="0" fillId="0" borderId="36" xfId="0" applyBorder="1" applyAlignment="1">
      <alignment vertical="center" wrapText="1"/>
    </xf>
    <xf numFmtId="0" fontId="3" fillId="15" borderId="37" xfId="0" applyFont="1" applyFill="1" applyBorder="1"/>
    <xf numFmtId="0" fontId="4" fillId="17" borderId="0" xfId="0" applyFont="1" applyFill="1" applyAlignment="1">
      <alignment horizontal="left"/>
    </xf>
    <xf numFmtId="0" fontId="4" fillId="17" borderId="0" xfId="0" applyFont="1" applyFill="1" applyAlignment="1">
      <alignment horizontal="right"/>
    </xf>
    <xf numFmtId="0" fontId="0" fillId="0" borderId="0" xfId="0" applyAlignment="1">
      <alignment horizontal="center" vertical="center"/>
    </xf>
    <xf numFmtId="0" fontId="0" fillId="18" borderId="0" xfId="0" applyFill="1"/>
    <xf numFmtId="0" fontId="1" fillId="19" borderId="1" xfId="0" applyFont="1" applyFill="1" applyBorder="1"/>
    <xf numFmtId="0" fontId="0" fillId="19" borderId="0" xfId="0" applyFill="1"/>
    <xf numFmtId="0" fontId="0" fillId="2" borderId="0" xfId="0" applyFill="1"/>
    <xf numFmtId="0" fontId="1" fillId="19" borderId="0" xfId="0" applyFont="1" applyFill="1" applyAlignment="1">
      <alignment wrapText="1"/>
    </xf>
    <xf numFmtId="0" fontId="1" fillId="14" borderId="0" xfId="0" applyFont="1" applyFill="1"/>
    <xf numFmtId="2" fontId="0" fillId="0" borderId="0" xfId="0" applyNumberFormat="1" applyAlignment="1">
      <alignment horizontal="left"/>
    </xf>
    <xf numFmtId="0" fontId="20" fillId="0" borderId="0" xfId="0" applyFont="1"/>
    <xf numFmtId="0" fontId="21" fillId="0" borderId="0" xfId="0" applyFont="1"/>
    <xf numFmtId="3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4" fillId="21" borderId="0" xfId="0" applyFont="1" applyFill="1"/>
    <xf numFmtId="0" fontId="0" fillId="20" borderId="0" xfId="0" applyFill="1"/>
    <xf numFmtId="0" fontId="0" fillId="22" borderId="0" xfId="0" applyFill="1"/>
    <xf numFmtId="0" fontId="1" fillId="2" borderId="5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2" fontId="3" fillId="4" borderId="18" xfId="0" applyNumberFormat="1" applyFont="1" applyFill="1" applyBorder="1" applyAlignment="1">
      <alignment horizontal="center" vertical="center"/>
    </xf>
    <xf numFmtId="2" fontId="3" fillId="4" borderId="19" xfId="0" applyNumberFormat="1" applyFont="1" applyFill="1" applyBorder="1" applyAlignment="1">
      <alignment horizontal="center" vertical="center"/>
    </xf>
    <xf numFmtId="2" fontId="3" fillId="4" borderId="20" xfId="0" applyNumberFormat="1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32" xfId="0" applyBorder="1" applyAlignment="1">
      <alignment horizontal="center"/>
    </xf>
    <xf numFmtId="0" fontId="0" fillId="0" borderId="39" xfId="0" applyBorder="1" applyAlignment="1">
      <alignment horizontal="center" wrapText="1"/>
    </xf>
  </cellXfs>
  <cellStyles count="15">
    <cellStyle name="Calculation 2" xfId="3" xr:uid="{6EC46911-2C48-47DC-91EB-F47E5E3E03F1}"/>
    <cellStyle name="Comma 2" xfId="5" xr:uid="{8A6FC511-8849-4E46-B1C1-CEADFC5627A0}"/>
    <cellStyle name="Comma 2 2" xfId="14" xr:uid="{169A9B4F-7220-498D-80F4-809A2A005D3D}"/>
    <cellStyle name="Eingabe 2" xfId="7" xr:uid="{5D9C4BF2-C5E2-4C74-A2C3-2180308695E5}"/>
    <cellStyle name="Erklärender Text 2" xfId="6" xr:uid="{25D84D9F-CEC9-462A-8873-3A94A17515B5}"/>
    <cellStyle name="Input data" xfId="8" xr:uid="{30DA63CF-13DD-438F-AF13-8F09424F6D82}"/>
    <cellStyle name="Komma 2" xfId="4" xr:uid="{D02DFC2B-E55D-4C4A-9377-B4602C1E9EF5}"/>
    <cellStyle name="Komma 2 2" xfId="13" xr:uid="{268E96F3-CD90-4FC3-AC95-AF50799017AA}"/>
    <cellStyle name="Neutral" xfId="1" builtinId="28" customBuiltin="1"/>
    <cellStyle name="Normal 2 2" xfId="10" xr:uid="{F60E5D6A-3303-4CED-B97D-EC9B77C7723C}"/>
    <cellStyle name="Percent 2" xfId="11" xr:uid="{26686879-750D-4457-8DF2-D0C87FBA646B}"/>
    <cellStyle name="Selection" xfId="12" xr:uid="{0D585AB2-4A2C-4BFE-8D06-80E2920C0F32}"/>
    <cellStyle name="Standard" xfId="0" builtinId="0"/>
    <cellStyle name="Standard 2" xfId="2" xr:uid="{2728F0FA-E233-4B10-B1B5-24D74F0B4C29}"/>
    <cellStyle name="Verknüpfte Zelle 2" xfId="9" xr:uid="{20283EA3-9339-4B14-B618-8928045C7011}"/>
  </cellStyles>
  <dxfs count="34"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font>
        <color theme="0"/>
      </font>
      <fill>
        <patternFill patternType="solid"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font>
        <color theme="0"/>
      </font>
      <fill>
        <patternFill patternType="solid"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font>
        <color theme="0"/>
      </font>
      <fill>
        <patternFill patternType="solid"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theme="5"/>
        </patternFill>
      </fill>
    </dxf>
    <dxf>
      <font>
        <color theme="0"/>
      </font>
      <fill>
        <patternFill patternType="solid">
          <bgColor rgb="FFC00000"/>
        </patternFill>
      </fill>
    </dxf>
    <dxf>
      <font>
        <b val="0"/>
        <i val="0"/>
        <color rgb="FF06C698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none"/>
      </font>
      <fill>
        <patternFill patternType="solid">
          <fgColor rgb="FF000000"/>
          <bgColor rgb="FFD9D9D9"/>
        </patternFill>
      </fill>
      <border diagonalUp="0" diagonalDown="0">
        <left/>
        <right style="thin">
          <color rgb="FF053D5F"/>
        </right>
        <top/>
        <bottom style="thin">
          <color rgb="FF053D5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none"/>
      </font>
      <fill>
        <patternFill patternType="solid">
          <fgColor rgb="FF000000"/>
          <bgColor rgb="FFD9D9D9"/>
        </patternFill>
      </fill>
      <border diagonalUp="0" diagonalDown="0">
        <left/>
        <right style="thin">
          <color indexed="64"/>
        </right>
        <top/>
        <bottom style="thin">
          <color rgb="FF053D5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Calibri"/>
        <family val="2"/>
        <scheme val="none"/>
      </font>
      <fill>
        <patternFill patternType="solid">
          <fgColor rgb="FF000000"/>
          <bgColor rgb="FFD9D9D9"/>
        </patternFill>
      </fill>
      <border diagonalUp="0" diagonalDown="0">
        <left/>
        <right style="thin">
          <color rgb="FF053D5F"/>
        </right>
        <top/>
        <bottom style="thin">
          <color rgb="FF053D5F"/>
        </bottom>
        <vertical/>
        <horizontal/>
      </border>
    </dxf>
    <dxf>
      <border outline="0">
        <top style="thin">
          <color rgb="FF053D5F"/>
        </top>
        <bottom style="thin">
          <color rgb="FF053D5F"/>
        </bottom>
      </border>
    </dxf>
    <dxf>
      <border outline="0">
        <bottom style="thin">
          <color rgb="FF053D5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righ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righ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colors>
    <mruColors>
      <color rgb="FF08F2BA"/>
      <color rgb="FFFF7C80"/>
      <color rgb="FF99C000"/>
      <color rgb="FF06C6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gruppen\ETA\WiMi-Team\100%20Dokumentation\300%20CO2-Bilanzierung_ETA\2024\2024_Umfrage_Dienstreisen_MA_Pendeln_ETA.xlsx" TargetMode="External"/><Relationship Id="rId1" Type="http://schemas.openxmlformats.org/officeDocument/2006/relationships/externalLinkPath" Target="2024_Umfrage_Dienstreisen_MA_Pendeln_E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beitsweg"/>
      <sheetName val="Dienstreisen"/>
      <sheetName val="Analysis"/>
      <sheetName val="Transport CO2"/>
      <sheetName val="Hotelfaktoren_climatiq"/>
      <sheetName val="UK_Gov_Hotelfaktoren_2022"/>
      <sheetName val="formula clipboard"/>
    </sheetNames>
    <sheetDataSet>
      <sheetData sheetId="0"/>
      <sheetData sheetId="1"/>
      <sheetData sheetId="2"/>
      <sheetData sheetId="3"/>
      <sheetData sheetId="4">
        <row r="2">
          <cell r="B2" t="str">
            <v>Country</v>
          </cell>
          <cell r="C2" t="str">
            <v>kgCO2e/room-night</v>
          </cell>
        </row>
        <row r="3">
          <cell r="B3" t="str">
            <v>ANY OTHER COUNTRY</v>
          </cell>
          <cell r="C3" t="str">
            <v>n/a</v>
          </cell>
        </row>
        <row r="4">
          <cell r="B4" t="str">
            <v>Argentina</v>
          </cell>
          <cell r="C4">
            <v>56</v>
          </cell>
          <cell r="K4">
            <v>13.2</v>
          </cell>
        </row>
        <row r="5">
          <cell r="B5" t="str">
            <v>Australia</v>
          </cell>
          <cell r="C5">
            <v>25</v>
          </cell>
        </row>
        <row r="6">
          <cell r="B6" t="str">
            <v>Belgium</v>
          </cell>
          <cell r="C6">
            <v>12.2</v>
          </cell>
        </row>
        <row r="7">
          <cell r="B7" t="str">
            <v>Brazil</v>
          </cell>
          <cell r="C7">
            <v>8.6999999999999993</v>
          </cell>
        </row>
        <row r="8">
          <cell r="B8" t="str">
            <v>Canada</v>
          </cell>
          <cell r="C8">
            <v>7.4</v>
          </cell>
        </row>
        <row r="9">
          <cell r="B9" t="str">
            <v>Chile</v>
          </cell>
          <cell r="C9">
            <v>27.6</v>
          </cell>
        </row>
        <row r="10">
          <cell r="B10" t="str">
            <v>China</v>
          </cell>
          <cell r="C10">
            <v>53.5</v>
          </cell>
        </row>
        <row r="11">
          <cell r="B11" t="str">
            <v>Columbia</v>
          </cell>
          <cell r="C11">
            <v>14.7</v>
          </cell>
        </row>
        <row r="12">
          <cell r="B12" t="str">
            <v>Costa Rica</v>
          </cell>
          <cell r="C12">
            <v>4.7</v>
          </cell>
        </row>
        <row r="13">
          <cell r="B13" t="str">
            <v>Czech Republic</v>
          </cell>
          <cell r="C13">
            <v>36.200000000000003</v>
          </cell>
        </row>
        <row r="14">
          <cell r="B14" t="str">
            <v>Egypt</v>
          </cell>
          <cell r="C14">
            <v>44.2</v>
          </cell>
        </row>
        <row r="15">
          <cell r="B15" t="str">
            <v>Fiji</v>
          </cell>
          <cell r="C15">
            <v>47.8</v>
          </cell>
        </row>
        <row r="16">
          <cell r="B16" t="str">
            <v>France</v>
          </cell>
          <cell r="C16">
            <v>6.7</v>
          </cell>
        </row>
        <row r="17">
          <cell r="B17" t="str">
            <v>Greece</v>
          </cell>
          <cell r="C17">
            <v>43</v>
          </cell>
        </row>
        <row r="18">
          <cell r="B18" t="str">
            <v>Hong Kong</v>
          </cell>
          <cell r="C18">
            <v>51.5</v>
          </cell>
        </row>
        <row r="19">
          <cell r="B19" t="str">
            <v>India</v>
          </cell>
          <cell r="C19">
            <v>58.9</v>
          </cell>
        </row>
        <row r="20">
          <cell r="B20" t="str">
            <v>Indonesia</v>
          </cell>
          <cell r="C20">
            <v>62.7</v>
          </cell>
        </row>
        <row r="21">
          <cell r="B21" t="str">
            <v>Ireland</v>
          </cell>
          <cell r="C21">
            <v>25</v>
          </cell>
        </row>
        <row r="22">
          <cell r="B22" t="str">
            <v>Israel</v>
          </cell>
          <cell r="C22">
            <v>54</v>
          </cell>
        </row>
        <row r="23">
          <cell r="B23" t="str">
            <v>Italy</v>
          </cell>
          <cell r="C23">
            <v>14.3</v>
          </cell>
        </row>
        <row r="24">
          <cell r="B24" t="str">
            <v>Japan</v>
          </cell>
          <cell r="C24">
            <v>39</v>
          </cell>
        </row>
        <row r="25">
          <cell r="B25" t="str">
            <v>Jordan</v>
          </cell>
          <cell r="C25">
            <v>68.900000000000006</v>
          </cell>
        </row>
        <row r="26">
          <cell r="B26" t="str">
            <v>Macao</v>
          </cell>
          <cell r="C26">
            <v>75.599999999999994</v>
          </cell>
        </row>
        <row r="27">
          <cell r="B27" t="str">
            <v>Malaysia</v>
          </cell>
          <cell r="C27">
            <v>61.5</v>
          </cell>
        </row>
        <row r="28">
          <cell r="B28" t="str">
            <v>Maldives</v>
          </cell>
          <cell r="C28">
            <v>152.19999999999999</v>
          </cell>
        </row>
        <row r="29">
          <cell r="B29" t="str">
            <v>Mexico</v>
          </cell>
          <cell r="C29">
            <v>19.3</v>
          </cell>
        </row>
        <row r="30">
          <cell r="B30" t="str">
            <v>Netherlands</v>
          </cell>
          <cell r="C30">
            <v>14.8</v>
          </cell>
        </row>
        <row r="31">
          <cell r="B31" t="str">
            <v>New Zealand</v>
          </cell>
          <cell r="C31">
            <v>10.4</v>
          </cell>
        </row>
        <row r="32">
          <cell r="B32" t="str">
            <v>Oman</v>
          </cell>
          <cell r="C32">
            <v>90.3</v>
          </cell>
        </row>
        <row r="33">
          <cell r="B33" t="str">
            <v>Panama</v>
          </cell>
          <cell r="C33">
            <v>22.1</v>
          </cell>
        </row>
        <row r="34">
          <cell r="B34" t="str">
            <v>Peru</v>
          </cell>
          <cell r="C34">
            <v>22.5</v>
          </cell>
        </row>
        <row r="35">
          <cell r="B35" t="str">
            <v>Philippines</v>
          </cell>
          <cell r="C35">
            <v>54.3</v>
          </cell>
        </row>
        <row r="36">
          <cell r="B36" t="str">
            <v>Poland</v>
          </cell>
          <cell r="C36">
            <v>22.3</v>
          </cell>
        </row>
        <row r="37">
          <cell r="B37" t="str">
            <v>Portugal</v>
          </cell>
          <cell r="C37">
            <v>19</v>
          </cell>
        </row>
        <row r="38">
          <cell r="B38" t="str">
            <v>Qatar</v>
          </cell>
          <cell r="C38">
            <v>86.2</v>
          </cell>
        </row>
        <row r="39">
          <cell r="B39" t="str">
            <v>Romania</v>
          </cell>
          <cell r="C39">
            <v>25.5</v>
          </cell>
        </row>
        <row r="40">
          <cell r="B40" t="str">
            <v>Russia</v>
          </cell>
          <cell r="C40">
            <v>24.2</v>
          </cell>
        </row>
        <row r="41">
          <cell r="B41" t="str">
            <v>Saudi Arabia</v>
          </cell>
          <cell r="C41">
            <v>106.4</v>
          </cell>
        </row>
        <row r="42">
          <cell r="B42" t="str">
            <v>Singapore</v>
          </cell>
          <cell r="C42">
            <v>24.5</v>
          </cell>
        </row>
        <row r="43">
          <cell r="B43" t="str">
            <v>Slovakia</v>
          </cell>
          <cell r="C43">
            <v>19.100000000000001</v>
          </cell>
        </row>
        <row r="44">
          <cell r="B44" t="str">
            <v>South Africa</v>
          </cell>
          <cell r="C44">
            <v>51.4</v>
          </cell>
        </row>
        <row r="45">
          <cell r="B45" t="str">
            <v>South Korea</v>
          </cell>
          <cell r="C45">
            <v>55.8</v>
          </cell>
        </row>
        <row r="46">
          <cell r="B46" t="str">
            <v>Spain</v>
          </cell>
          <cell r="C46">
            <v>7</v>
          </cell>
        </row>
        <row r="47">
          <cell r="B47" t="str">
            <v>Switzerland</v>
          </cell>
          <cell r="C47">
            <v>6.6</v>
          </cell>
        </row>
        <row r="48">
          <cell r="B48" t="str">
            <v>Taiwan</v>
          </cell>
          <cell r="C48">
            <v>77.3</v>
          </cell>
        </row>
        <row r="49">
          <cell r="B49" t="str">
            <v>Thailand</v>
          </cell>
          <cell r="C49">
            <v>43.4</v>
          </cell>
        </row>
        <row r="50">
          <cell r="B50" t="str">
            <v>Turkey</v>
          </cell>
          <cell r="C50">
            <v>32.1</v>
          </cell>
        </row>
        <row r="51">
          <cell r="B51" t="str">
            <v>United Kingdom</v>
          </cell>
          <cell r="C51">
            <v>10.4</v>
          </cell>
        </row>
        <row r="52">
          <cell r="B52" t="str">
            <v>UK (London)</v>
          </cell>
          <cell r="C52">
            <v>11.5</v>
          </cell>
        </row>
        <row r="53">
          <cell r="B53" t="str">
            <v>United Arab Emirates</v>
          </cell>
          <cell r="C53">
            <v>63.8</v>
          </cell>
        </row>
        <row r="54">
          <cell r="B54" t="str">
            <v>United States</v>
          </cell>
          <cell r="C54">
            <v>16.100000000000001</v>
          </cell>
        </row>
        <row r="55">
          <cell r="B55" t="str">
            <v>Viet Nam</v>
          </cell>
          <cell r="C55">
            <v>38.5</v>
          </cell>
        </row>
      </sheetData>
      <sheetData sheetId="5"/>
      <sheetData sheetId="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Ozen, Oskay" id="{A6013AE3-AB60-4937-9A06-CDF3C5BCED64}" userId="S::O.Ozen@ptw.tu-darmstadt.de::a7912274-c68b-48f0-82ce-68ccec4a83ec" providerId="AD"/>
  <person displayName="Ozen, Oskay" id="{45EDA417-FFA3-4150-A52E-43E50A7478B3}" userId="S::O.Oezen@ptw.tu-darmstadt.de::a7912274-c68b-48f0-82ce-68ccec4a83e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1CE2376-91E8-4376-86E8-268D1E436DEB}" name="Transport_Faktor" displayName="Transport_Faktor" ref="B2:C12" totalsRowShown="0" headerRowDxfId="33">
  <autoFilter ref="B2:C12" xr:uid="{11CE2376-91E8-4376-86E8-268D1E436DEB}"/>
  <sortState xmlns:xlrd2="http://schemas.microsoft.com/office/spreadsheetml/2017/richdata2" ref="B3:C12">
    <sortCondition ref="B2:B12"/>
  </sortState>
  <tableColumns count="2">
    <tableColumn id="1" xr3:uid="{CA23C5BD-673C-4FBC-847A-28FB3622E047}" name="Transportmittel" dataDxfId="32"/>
    <tableColumn id="2" xr3:uid="{5FAFF477-DCFF-4F62-A97D-8B7E3782C9AE}" name="kgCO2e/km" dataDxfId="3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0E0CF2F-298B-4A1D-9DFF-58FEB576C6FE}" name="Flugzeug_Faktor" displayName="Flugzeug_Faktor" ref="O4:P12" totalsRowShown="0" headerRowDxfId="30" headerRowBorderDxfId="29" tableBorderDxfId="28" totalsRowBorderDxfId="27">
  <autoFilter ref="O4:P12" xr:uid="{B0E0CF2F-298B-4A1D-9DFF-58FEB576C6FE}"/>
  <tableColumns count="2">
    <tableColumn id="1" xr3:uid="{CBE4222A-BEFC-4A1C-8C87-32029BA20B20}" name="Transportmittel" dataDxfId="26"/>
    <tableColumn id="2" xr3:uid="{CBBD957F-D905-4D91-9D24-65C85A038315}" name="kgCO2e/km" dataDxfId="2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F99239C-B280-4E75-B554-1FF5C7035CAB}" name="Transport_Faktor_noplane" displayName="Transport_Faktor_noplane" ref="O21:P29" totalsRowShown="0" headerRowDxfId="24" headerRowBorderDxfId="23" tableBorderDxfId="22" totalsRowBorderDxfId="21">
  <autoFilter ref="O21:P29" xr:uid="{5F99239C-B280-4E75-B554-1FF5C7035CAB}"/>
  <tableColumns count="2">
    <tableColumn id="1" xr3:uid="{887C3745-6BFF-49BC-8198-2876683CDC09}" name="Transportmittel"/>
    <tableColumn id="2" xr3:uid="{B1736A5A-8DB5-4CB3-9AC9-3127AEBFBF00}" name="kgCO2e/km" dataDxfId="2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5182784-196C-4ACF-8888-08F4DA491E5E}" name="Hotel_country" displayName="Hotel_country" ref="B60:B113" totalsRowShown="0" headerRowDxfId="19">
  <autoFilter ref="B60:B113" xr:uid="{55182784-196C-4ACF-8888-08F4DA491E5E}"/>
  <tableColumns count="1">
    <tableColumn id="1" xr3:uid="{280B5AA2-C566-4087-9739-2019366A3E53}" name="Countr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80C434-B443-4729-B1BE-B2A1803A74BA}" name="hotels_co2" displayName="hotels_co2" ref="C60:C113" totalsRowShown="0" headerRowDxfId="18">
  <autoFilter ref="C60:C113" xr:uid="{2080C434-B443-4729-B1BE-B2A1803A74BA}"/>
  <tableColumns count="1">
    <tableColumn id="1" xr3:uid="{34D91735-23FD-4B83-97F8-0A2C30E03241}" name="kgCO2e/room-night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1642C9-C065-4EA0-9DFA-97B1101E1E76}" name="Hotels_alt_UKGov" displayName="Hotels_alt_UKGov" ref="B2:D57" totalsRowShown="0" headerRowBorderDxfId="17" tableBorderDxfId="16">
  <autoFilter ref="B2:D57" xr:uid="{301642C9-C065-4EA0-9DFA-97B1101E1E76}"/>
  <tableColumns count="3">
    <tableColumn id="1" xr3:uid="{16D64C59-7573-4EDF-9031-1B6048AF63C7}" name="Country" dataDxfId="15"/>
    <tableColumn id="4" xr3:uid="{A1481CAC-BA4C-4C47-919F-3A436565ECD9}" name="Total kg CO2e per unit" dataDxfId="14"/>
    <tableColumn id="2" xr3:uid="{1F783F43-473A-4C44-8FC9-29077FDA5936}" name="Unit" dataDxfId="1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4" dT="2024-05-29T14:22:24.80" personId="{45EDA417-FFA3-4150-A52E-43E50A7478B3}" id="{ADBCC84C-C7F4-4F81-BBE6-117A5E97BC41}">
    <text>Wenn leer, dann werden km doppelt berechnet (inkl. Personen, 
außer beim Auto)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V4" dT="2025-02-04T09:24:42.34" personId="{A6013AE3-AB60-4937-9A06-CDF3C5BCED64}" id="{4A9D744F-5AE2-424C-A685-5F427DD47F4C}">
    <text>TK 2024: im Schnitt 19,1 Tage krank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2E953-5544-41B0-975A-6F8909820EC8}">
  <sheetPr codeName="Tabelle1"/>
  <dimension ref="A1:N43"/>
  <sheetViews>
    <sheetView tabSelected="1" workbookViewId="0">
      <pane ySplit="4" topLeftCell="A5" activePane="bottomLeft" state="frozen"/>
      <selection pane="bottomLeft" activeCell="N21" sqref="N21"/>
    </sheetView>
  </sheetViews>
  <sheetFormatPr baseColWidth="10" defaultColWidth="11.40625" defaultRowHeight="14.75" x14ac:dyDescent="0.75"/>
  <cols>
    <col min="1" max="1" width="28.40625" bestFit="1" customWidth="1"/>
    <col min="2" max="2" width="38.7265625" bestFit="1" customWidth="1"/>
    <col min="6" max="6" width="13.40625" customWidth="1"/>
  </cols>
  <sheetData>
    <row r="1" spans="1:10" ht="18.5" x14ac:dyDescent="0.9">
      <c r="A1" s="1" t="s">
        <v>0</v>
      </c>
    </row>
    <row r="2" spans="1:10" ht="11.15" customHeight="1" x14ac:dyDescent="0.9">
      <c r="A2" s="1"/>
    </row>
    <row r="3" spans="1:10" x14ac:dyDescent="0.75">
      <c r="A3" s="2"/>
      <c r="B3" s="2"/>
      <c r="C3" s="93" t="s">
        <v>1</v>
      </c>
      <c r="D3" s="94"/>
      <c r="E3" s="94"/>
      <c r="F3" s="94"/>
      <c r="G3" s="94"/>
      <c r="H3" s="94"/>
      <c r="I3" s="94"/>
      <c r="J3" s="94"/>
    </row>
    <row r="4" spans="1:10" x14ac:dyDescent="0.75">
      <c r="A4" s="4" t="s">
        <v>2</v>
      </c>
      <c r="B4" s="5" t="s">
        <v>3</v>
      </c>
      <c r="C4" s="6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</row>
    <row r="5" spans="1:10" x14ac:dyDescent="0.75">
      <c r="A5" s="107" t="s">
        <v>186</v>
      </c>
      <c r="B5" s="107" t="s">
        <v>186</v>
      </c>
      <c r="C5" s="3">
        <v>0</v>
      </c>
      <c r="D5">
        <v>0</v>
      </c>
      <c r="E5">
        <v>0</v>
      </c>
      <c r="F5">
        <v>3</v>
      </c>
      <c r="G5">
        <v>0</v>
      </c>
      <c r="H5">
        <v>0</v>
      </c>
      <c r="I5">
        <v>0</v>
      </c>
      <c r="J5">
        <v>2</v>
      </c>
    </row>
    <row r="6" spans="1:10" x14ac:dyDescent="0.75">
      <c r="A6" s="106"/>
      <c r="B6" s="106"/>
      <c r="C6" s="3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3</v>
      </c>
      <c r="J6">
        <v>2</v>
      </c>
    </row>
    <row r="7" spans="1:10" x14ac:dyDescent="0.75">
      <c r="A7" s="106"/>
      <c r="B7" s="106"/>
      <c r="C7" s="3">
        <v>0</v>
      </c>
      <c r="D7">
        <v>3</v>
      </c>
      <c r="E7">
        <v>0</v>
      </c>
      <c r="F7">
        <v>0</v>
      </c>
      <c r="G7">
        <v>0</v>
      </c>
      <c r="H7">
        <v>0</v>
      </c>
      <c r="I7">
        <v>0</v>
      </c>
      <c r="J7">
        <v>2</v>
      </c>
    </row>
    <row r="8" spans="1:10" x14ac:dyDescent="0.75">
      <c r="A8" s="106"/>
      <c r="B8" s="106"/>
      <c r="C8" s="42">
        <v>0</v>
      </c>
      <c r="D8" s="43">
        <v>0</v>
      </c>
      <c r="E8" s="43">
        <v>3</v>
      </c>
      <c r="F8" s="41">
        <v>0</v>
      </c>
      <c r="G8" s="41">
        <v>0</v>
      </c>
      <c r="H8" s="41">
        <v>0</v>
      </c>
      <c r="I8" s="41">
        <v>0</v>
      </c>
      <c r="J8" s="43">
        <v>2</v>
      </c>
    </row>
    <row r="9" spans="1:10" x14ac:dyDescent="0.75">
      <c r="A9" s="106"/>
      <c r="B9" s="106"/>
      <c r="C9" s="3">
        <v>3</v>
      </c>
      <c r="D9">
        <v>0</v>
      </c>
      <c r="E9">
        <v>0</v>
      </c>
      <c r="F9">
        <v>2</v>
      </c>
      <c r="G9">
        <v>0</v>
      </c>
      <c r="H9">
        <v>0</v>
      </c>
      <c r="I9">
        <v>0</v>
      </c>
      <c r="J9">
        <v>0</v>
      </c>
    </row>
    <row r="10" spans="1:10" x14ac:dyDescent="0.75">
      <c r="A10" s="106"/>
      <c r="B10" s="106"/>
      <c r="C10" s="3">
        <v>0</v>
      </c>
      <c r="D10">
        <v>2</v>
      </c>
      <c r="E10">
        <v>0</v>
      </c>
      <c r="F10">
        <v>0</v>
      </c>
      <c r="G10">
        <v>0</v>
      </c>
      <c r="H10">
        <v>0</v>
      </c>
      <c r="I10">
        <v>0</v>
      </c>
      <c r="J10">
        <v>2</v>
      </c>
    </row>
    <row r="11" spans="1:10" x14ac:dyDescent="0.75">
      <c r="A11" s="106"/>
      <c r="B11" s="106"/>
      <c r="C11" s="3">
        <v>0</v>
      </c>
      <c r="D11">
        <v>3</v>
      </c>
      <c r="E11">
        <v>0</v>
      </c>
      <c r="F11">
        <v>0</v>
      </c>
      <c r="G11">
        <v>0</v>
      </c>
      <c r="H11">
        <v>0</v>
      </c>
      <c r="I11">
        <v>0</v>
      </c>
      <c r="J11">
        <v>2</v>
      </c>
    </row>
    <row r="12" spans="1:10" x14ac:dyDescent="0.75">
      <c r="A12" s="106"/>
      <c r="B12" s="106"/>
      <c r="C12">
        <v>0</v>
      </c>
      <c r="D12">
        <v>1</v>
      </c>
      <c r="E12">
        <v>0</v>
      </c>
      <c r="F12">
        <v>2</v>
      </c>
      <c r="G12">
        <v>0</v>
      </c>
      <c r="H12">
        <v>0</v>
      </c>
      <c r="I12">
        <v>0</v>
      </c>
      <c r="J12">
        <v>2</v>
      </c>
    </row>
    <row r="13" spans="1:10" x14ac:dyDescent="0.75">
      <c r="A13" s="106"/>
      <c r="B13" s="106"/>
      <c r="C13" s="41">
        <v>0</v>
      </c>
      <c r="D13" s="43">
        <v>4.5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3">
        <v>0.5</v>
      </c>
    </row>
    <row r="14" spans="1:10" x14ac:dyDescent="0.75">
      <c r="A14" s="106"/>
      <c r="B14" s="106"/>
      <c r="C14">
        <v>0</v>
      </c>
      <c r="D14">
        <v>3</v>
      </c>
      <c r="E14">
        <v>0</v>
      </c>
      <c r="F14">
        <v>0</v>
      </c>
      <c r="G14">
        <v>0</v>
      </c>
      <c r="H14">
        <v>0</v>
      </c>
      <c r="I14">
        <v>0</v>
      </c>
      <c r="J14">
        <v>2</v>
      </c>
    </row>
    <row r="15" spans="1:10" x14ac:dyDescent="0.75">
      <c r="A15" s="106"/>
      <c r="B15" s="106"/>
      <c r="C15">
        <v>4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1</v>
      </c>
    </row>
    <row r="16" spans="1:10" x14ac:dyDescent="0.75">
      <c r="A16" s="106"/>
      <c r="B16" s="106"/>
      <c r="C16">
        <v>0</v>
      </c>
      <c r="D16">
        <v>4</v>
      </c>
      <c r="E16">
        <v>0</v>
      </c>
      <c r="F16">
        <v>0</v>
      </c>
      <c r="G16">
        <v>0</v>
      </c>
      <c r="H16">
        <v>0</v>
      </c>
      <c r="I16">
        <v>0</v>
      </c>
      <c r="J16">
        <v>1</v>
      </c>
    </row>
    <row r="17" spans="1:14" x14ac:dyDescent="0.75">
      <c r="A17" s="106"/>
      <c r="B17" s="106"/>
      <c r="C17">
        <v>0</v>
      </c>
      <c r="D17">
        <v>4</v>
      </c>
      <c r="E17">
        <v>0</v>
      </c>
      <c r="F17">
        <v>0</v>
      </c>
      <c r="G17">
        <v>0</v>
      </c>
      <c r="H17">
        <v>0</v>
      </c>
      <c r="I17">
        <v>0</v>
      </c>
      <c r="J17">
        <v>1</v>
      </c>
    </row>
    <row r="18" spans="1:14" x14ac:dyDescent="0.75">
      <c r="A18" s="106"/>
      <c r="B18" s="106"/>
      <c r="C18">
        <v>0</v>
      </c>
      <c r="D18">
        <v>0</v>
      </c>
      <c r="E18">
        <v>4.5</v>
      </c>
      <c r="F18">
        <v>0</v>
      </c>
      <c r="G18">
        <v>0</v>
      </c>
      <c r="H18">
        <v>0</v>
      </c>
      <c r="I18">
        <v>0</v>
      </c>
      <c r="J18">
        <v>0.5</v>
      </c>
    </row>
    <row r="19" spans="1:14" x14ac:dyDescent="0.75">
      <c r="A19" s="106"/>
      <c r="B19" s="106"/>
      <c r="C19">
        <v>2</v>
      </c>
      <c r="D19">
        <v>2</v>
      </c>
      <c r="E19">
        <v>0</v>
      </c>
      <c r="F19">
        <v>0</v>
      </c>
      <c r="G19">
        <v>0</v>
      </c>
      <c r="H19">
        <v>0</v>
      </c>
      <c r="I19">
        <v>0</v>
      </c>
      <c r="J19">
        <v>1</v>
      </c>
    </row>
    <row r="20" spans="1:14" x14ac:dyDescent="0.75">
      <c r="A20" s="106"/>
      <c r="B20" s="106"/>
      <c r="C20">
        <v>0</v>
      </c>
      <c r="D20">
        <v>3</v>
      </c>
      <c r="E20">
        <v>1</v>
      </c>
      <c r="F20">
        <v>0</v>
      </c>
      <c r="G20">
        <v>0</v>
      </c>
      <c r="H20">
        <v>0</v>
      </c>
      <c r="I20">
        <v>0</v>
      </c>
      <c r="J20">
        <v>1</v>
      </c>
    </row>
    <row r="21" spans="1:14" x14ac:dyDescent="0.75">
      <c r="A21" s="106"/>
      <c r="B21" s="106"/>
      <c r="C21">
        <v>0</v>
      </c>
      <c r="D21">
        <v>4.5</v>
      </c>
      <c r="E21">
        <v>0</v>
      </c>
      <c r="F21">
        <v>0</v>
      </c>
      <c r="G21">
        <v>0</v>
      </c>
      <c r="H21">
        <v>0</v>
      </c>
      <c r="I21">
        <v>0</v>
      </c>
      <c r="J21">
        <v>0.5</v>
      </c>
    </row>
    <row r="22" spans="1:14" x14ac:dyDescent="0.75">
      <c r="A22" s="106"/>
      <c r="B22" s="106"/>
      <c r="C22">
        <v>0</v>
      </c>
      <c r="D22">
        <v>4</v>
      </c>
      <c r="E22">
        <v>0</v>
      </c>
      <c r="F22">
        <v>0</v>
      </c>
      <c r="G22">
        <v>0</v>
      </c>
      <c r="H22">
        <v>0</v>
      </c>
      <c r="I22">
        <v>0</v>
      </c>
      <c r="J22">
        <v>1</v>
      </c>
    </row>
    <row r="23" spans="1:14" x14ac:dyDescent="0.75">
      <c r="A23" s="106"/>
      <c r="B23" s="106"/>
      <c r="C23">
        <v>0</v>
      </c>
      <c r="D23">
        <v>4</v>
      </c>
      <c r="E23">
        <v>0</v>
      </c>
      <c r="F23">
        <v>0</v>
      </c>
      <c r="G23">
        <v>0</v>
      </c>
      <c r="H23">
        <v>0</v>
      </c>
      <c r="I23">
        <v>0</v>
      </c>
      <c r="J23">
        <v>1</v>
      </c>
    </row>
    <row r="24" spans="1:14" x14ac:dyDescent="0.75">
      <c r="A24" s="106"/>
      <c r="B24" s="106"/>
      <c r="D24">
        <v>5</v>
      </c>
    </row>
    <row r="25" spans="1:14" x14ac:dyDescent="0.75">
      <c r="A25" s="106"/>
      <c r="B25" s="106"/>
      <c r="I25">
        <v>4</v>
      </c>
      <c r="J25">
        <v>1</v>
      </c>
    </row>
    <row r="26" spans="1:14" x14ac:dyDescent="0.75">
      <c r="B26" s="33"/>
    </row>
    <row r="27" spans="1:14" x14ac:dyDescent="0.75">
      <c r="B27" s="33"/>
    </row>
    <row r="28" spans="1:14" x14ac:dyDescent="0.75">
      <c r="B28" s="33"/>
    </row>
    <row r="29" spans="1:14" x14ac:dyDescent="0.75">
      <c r="B29" s="33"/>
    </row>
    <row r="30" spans="1:14" x14ac:dyDescent="0.75">
      <c r="A30" s="2" t="s">
        <v>12</v>
      </c>
      <c r="B30" s="33"/>
      <c r="C30">
        <v>2379</v>
      </c>
      <c r="D30">
        <v>4609.7999999999993</v>
      </c>
      <c r="E30">
        <v>1366.9499999999998</v>
      </c>
      <c r="F30">
        <v>1201.1999999999998</v>
      </c>
      <c r="G30">
        <v>0</v>
      </c>
      <c r="H30">
        <v>0</v>
      </c>
      <c r="I30">
        <v>7952.0999999999995</v>
      </c>
      <c r="J30" s="79">
        <v>994.5</v>
      </c>
      <c r="L30" t="s">
        <v>182</v>
      </c>
    </row>
    <row r="31" spans="1:14" x14ac:dyDescent="0.75">
      <c r="A31" t="s">
        <v>13</v>
      </c>
      <c r="B31" s="33"/>
      <c r="C31" s="65">
        <v>0.35743999999999998</v>
      </c>
      <c r="D31" s="34">
        <v>1.1790999999999999E-2</v>
      </c>
      <c r="E31" s="65">
        <v>6.0212000000000002E-2</v>
      </c>
      <c r="F31" s="65">
        <v>8.8291999999999995E-2</v>
      </c>
      <c r="G31" s="65">
        <v>0</v>
      </c>
      <c r="H31" s="65">
        <v>5.3696000000000001E-2</v>
      </c>
      <c r="I31" s="65">
        <v>6.6286999999999999E-2</v>
      </c>
      <c r="L31" t="s">
        <v>14</v>
      </c>
      <c r="M31" s="92">
        <f>ROUNDUP((252-30-3-5-19)/5,0)</f>
        <v>39</v>
      </c>
      <c r="N31" t="s">
        <v>181</v>
      </c>
    </row>
    <row r="32" spans="1:14" x14ac:dyDescent="0.75">
      <c r="A32" s="2" t="s">
        <v>15</v>
      </c>
      <c r="B32" s="33"/>
      <c r="C32">
        <v>850.34975999999995</v>
      </c>
      <c r="D32">
        <v>54.35415179999999</v>
      </c>
      <c r="E32">
        <v>82.306793399999989</v>
      </c>
      <c r="F32">
        <v>106.05635039999999</v>
      </c>
      <c r="G32">
        <v>0</v>
      </c>
      <c r="H32">
        <v>0</v>
      </c>
      <c r="I32">
        <v>527.1208527</v>
      </c>
    </row>
    <row r="33" spans="1:8" x14ac:dyDescent="0.75">
      <c r="B33" s="33"/>
      <c r="H33" s="65"/>
    </row>
    <row r="34" spans="1:8" x14ac:dyDescent="0.75">
      <c r="A34" s="2" t="s">
        <v>16</v>
      </c>
      <c r="B34" s="33"/>
    </row>
    <row r="35" spans="1:8" x14ac:dyDescent="0.75">
      <c r="A35">
        <f>SUM(C32:I32)</f>
        <v>1620.1879082999999</v>
      </c>
    </row>
    <row r="36" spans="1:8" x14ac:dyDescent="0.75">
      <c r="D36" s="64"/>
      <c r="E36" s="65"/>
      <c r="F36" s="64"/>
      <c r="H36" s="64"/>
    </row>
    <row r="37" spans="1:8" x14ac:dyDescent="0.75">
      <c r="D37" s="64"/>
      <c r="E37" s="34"/>
      <c r="F37" s="64"/>
      <c r="H37" s="64"/>
    </row>
    <row r="38" spans="1:8" x14ac:dyDescent="0.75">
      <c r="D38" s="64"/>
      <c r="E38" s="65"/>
      <c r="F38" s="64"/>
    </row>
    <row r="39" spans="1:8" x14ac:dyDescent="0.75">
      <c r="D39" s="64"/>
      <c r="E39" s="65"/>
      <c r="F39" s="64"/>
    </row>
    <row r="40" spans="1:8" x14ac:dyDescent="0.75">
      <c r="D40" s="64"/>
      <c r="E40" s="65"/>
      <c r="F40" s="64"/>
      <c r="H40" s="78"/>
    </row>
    <row r="41" spans="1:8" x14ac:dyDescent="0.75">
      <c r="D41" s="64"/>
      <c r="E41" s="65"/>
      <c r="F41" s="64"/>
      <c r="H41" s="64"/>
    </row>
    <row r="42" spans="1:8" x14ac:dyDescent="0.75">
      <c r="A42" t="s">
        <v>17</v>
      </c>
      <c r="D42" s="64"/>
      <c r="E42" s="65"/>
      <c r="F42" s="64"/>
    </row>
    <row r="43" spans="1:8" x14ac:dyDescent="0.75">
      <c r="A43" t="s">
        <v>18</v>
      </c>
      <c r="D43" s="64"/>
      <c r="E43" s="65"/>
      <c r="F43" s="64"/>
    </row>
  </sheetData>
  <mergeCells count="3">
    <mergeCell ref="C3:J3"/>
    <mergeCell ref="A5:A25"/>
    <mergeCell ref="B5:B25"/>
  </mergeCells>
  <conditionalFormatting sqref="C5:J7 C9:J12 C14:J22">
    <cfRule type="cellIs" dxfId="12" priority="1" operator="notEqual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8083E-C45B-4860-AC37-80F8B657E8F8}">
  <sheetPr codeName="Tabelle2"/>
  <dimension ref="A1:AUM306"/>
  <sheetViews>
    <sheetView zoomScaleNormal="100" workbookViewId="0">
      <pane ySplit="4" topLeftCell="A5" activePane="bottomLeft" state="frozen"/>
      <selection pane="bottomLeft" activeCell="E28" sqref="E28"/>
    </sheetView>
  </sheetViews>
  <sheetFormatPr baseColWidth="10" defaultColWidth="11.40625" defaultRowHeight="15" customHeight="1" x14ac:dyDescent="0.75"/>
  <cols>
    <col min="1" max="1" width="16.7265625" customWidth="1"/>
    <col min="2" max="2" width="24.1328125" bestFit="1" customWidth="1"/>
    <col min="3" max="3" width="47.36328125" bestFit="1" customWidth="1"/>
    <col min="4" max="4" width="23.36328125" hidden="1" customWidth="1"/>
    <col min="5" max="5" width="58.81640625" customWidth="1"/>
    <col min="6" max="6" width="19.6796875" hidden="1" customWidth="1"/>
    <col min="7" max="7" width="27.86328125" hidden="1" customWidth="1"/>
    <col min="8" max="8" width="34.1328125" hidden="1" customWidth="1"/>
    <col min="9" max="9" width="18.86328125" customWidth="1"/>
    <col min="10" max="10" width="18" style="8" bestFit="1" customWidth="1"/>
    <col min="11" max="11" width="16.26953125" style="8" customWidth="1"/>
    <col min="12" max="12" width="69.26953125" bestFit="1" customWidth="1"/>
    <col min="13" max="13" width="11.26953125" customWidth="1"/>
    <col min="14" max="14" width="23.6328125" bestFit="1" customWidth="1"/>
    <col min="15" max="15" width="36.7265625" bestFit="1" customWidth="1"/>
    <col min="16" max="16" width="47.31640625" customWidth="1"/>
    <col min="17" max="17" width="41.86328125" customWidth="1"/>
    <col min="18" max="18" width="22.26953125" customWidth="1"/>
    <col min="23" max="45" width="0" hidden="1" customWidth="1"/>
  </cols>
  <sheetData>
    <row r="1" spans="1:45" ht="18.5" x14ac:dyDescent="0.9">
      <c r="A1" s="1" t="s">
        <v>42</v>
      </c>
      <c r="I1" s="77" t="s">
        <v>43</v>
      </c>
      <c r="J1" s="77">
        <f>Q3+R3</f>
        <v>54814.127808200014</v>
      </c>
      <c r="K1" s="76" t="s">
        <v>15</v>
      </c>
    </row>
    <row r="2" spans="1:45" ht="14.75" x14ac:dyDescent="0.75">
      <c r="A2" s="63" t="s">
        <v>44</v>
      </c>
      <c r="B2" s="81" t="s">
        <v>45</v>
      </c>
      <c r="C2" s="82" t="s">
        <v>46</v>
      </c>
    </row>
    <row r="3" spans="1:45" ht="14.75" x14ac:dyDescent="0.75">
      <c r="E3" t="s">
        <v>47</v>
      </c>
      <c r="M3" t="s">
        <v>48</v>
      </c>
      <c r="O3" s="90">
        <v>158757.9</v>
      </c>
      <c r="Q3" s="90">
        <v>52769.927808200016</v>
      </c>
      <c r="R3" s="90">
        <v>2044.2000000000003</v>
      </c>
      <c r="W3" s="95" t="s">
        <v>176</v>
      </c>
      <c r="X3" s="95"/>
      <c r="Y3" s="95"/>
      <c r="Z3" s="95"/>
      <c r="AA3" s="95"/>
      <c r="AB3" s="95"/>
      <c r="AC3" s="89"/>
      <c r="AE3" s="95" t="s">
        <v>177</v>
      </c>
      <c r="AF3" s="95"/>
      <c r="AG3" s="95"/>
      <c r="AH3" s="95"/>
      <c r="AI3" s="95"/>
      <c r="AJ3" s="95"/>
      <c r="AK3" s="89"/>
      <c r="AM3" s="95" t="s">
        <v>183</v>
      </c>
      <c r="AN3" s="95"/>
      <c r="AO3" s="95"/>
      <c r="AP3" s="95"/>
      <c r="AQ3" s="95"/>
      <c r="AR3" s="95"/>
    </row>
    <row r="4" spans="1:45" ht="29.5" x14ac:dyDescent="0.75">
      <c r="A4" s="61" t="s">
        <v>49</v>
      </c>
      <c r="B4" s="61" t="s">
        <v>50</v>
      </c>
      <c r="C4" s="80" t="s">
        <v>51</v>
      </c>
      <c r="D4" s="4" t="s">
        <v>52</v>
      </c>
      <c r="E4" s="80" t="s">
        <v>53</v>
      </c>
      <c r="F4" s="4"/>
      <c r="G4" s="4"/>
      <c r="H4" s="4" t="s">
        <v>54</v>
      </c>
      <c r="I4" s="61" t="s">
        <v>55</v>
      </c>
      <c r="J4" s="62" t="s">
        <v>56</v>
      </c>
      <c r="K4" s="62" t="s">
        <v>57</v>
      </c>
      <c r="L4" s="61" t="s">
        <v>58</v>
      </c>
      <c r="M4" s="84" t="s">
        <v>59</v>
      </c>
      <c r="N4" s="83" t="s">
        <v>60</v>
      </c>
      <c r="O4" s="60" t="s">
        <v>61</v>
      </c>
      <c r="P4" s="63" t="s">
        <v>62</v>
      </c>
      <c r="Q4" s="35" t="s">
        <v>63</v>
      </c>
      <c r="R4" s="60" t="s">
        <v>64</v>
      </c>
      <c r="W4" t="s">
        <v>4</v>
      </c>
      <c r="X4" t="s">
        <v>6</v>
      </c>
      <c r="Y4" t="s">
        <v>171</v>
      </c>
      <c r="Z4" t="s">
        <v>172</v>
      </c>
      <c r="AA4" t="s">
        <v>28</v>
      </c>
      <c r="AB4" t="s">
        <v>173</v>
      </c>
      <c r="AC4" t="s">
        <v>36</v>
      </c>
      <c r="AE4" t="s">
        <v>4</v>
      </c>
      <c r="AF4" t="s">
        <v>6</v>
      </c>
      <c r="AG4" t="s">
        <v>171</v>
      </c>
      <c r="AH4" t="s">
        <v>172</v>
      </c>
      <c r="AI4" t="s">
        <v>28</v>
      </c>
      <c r="AJ4" t="s">
        <v>173</v>
      </c>
      <c r="AK4" t="s">
        <v>36</v>
      </c>
      <c r="AM4" t="s">
        <v>4</v>
      </c>
      <c r="AN4" t="s">
        <v>6</v>
      </c>
      <c r="AO4" t="s">
        <v>171</v>
      </c>
      <c r="AP4" t="s">
        <v>172</v>
      </c>
      <c r="AQ4" t="s">
        <v>28</v>
      </c>
      <c r="AR4" t="s">
        <v>173</v>
      </c>
      <c r="AS4" t="s">
        <v>36</v>
      </c>
    </row>
    <row r="5" spans="1:45" ht="14.75" x14ac:dyDescent="0.75">
      <c r="A5" s="95" t="s">
        <v>184</v>
      </c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</row>
    <row r="6" spans="1:45" ht="14.75" x14ac:dyDescent="0.75">
      <c r="A6" s="95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</row>
    <row r="7" spans="1:45" ht="14.75" x14ac:dyDescent="0.7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</row>
    <row r="8" spans="1:45" ht="14.75" x14ac:dyDescent="0.75">
      <c r="A8" s="8"/>
      <c r="B8" s="8"/>
      <c r="C8" s="8"/>
      <c r="D8" s="85"/>
      <c r="E8" s="8"/>
      <c r="F8" s="8"/>
      <c r="G8" s="8"/>
      <c r="H8" s="53"/>
      <c r="I8" s="9"/>
      <c r="L8" s="8"/>
      <c r="M8" s="36"/>
      <c r="N8" s="36"/>
      <c r="P8" s="46"/>
      <c r="R8" s="53"/>
    </row>
    <row r="9" spans="1:45" ht="14.75" x14ac:dyDescent="0.75">
      <c r="A9" t="s">
        <v>65</v>
      </c>
      <c r="B9" t="s">
        <v>67</v>
      </c>
      <c r="D9" s="85" t="str">
        <f>IF(ISBLANK(C9)," ",VLOOKUP(C9,[1]Hotelfaktoren_climatiq!$B$2:$C$55,2,0))</f>
        <v xml:space="preserve"> </v>
      </c>
      <c r="E9" s="8" t="s">
        <v>4</v>
      </c>
      <c r="F9" s="8" t="str">
        <f t="shared" ref="F9" si="0">IF(OR(E9="Flugzeug (Standard)",E9="Flugzeug (Business)"),E9,"-")</f>
        <v>-</v>
      </c>
      <c r="G9" s="8" t="str" cm="1">
        <f t="array" ref="G9">_xlfn.IFS(F9="Flugzeug (Standard)",_xlfn.IFS(M9&gt;4000,"Flugzeug (&gt;4000km)",AND(M9&gt;=1500,M9&lt;=4000),"Flugzeug (1500 &gt; x &gt; 4000km)",AND(M9&gt;=800,M9&lt;=1500),"Flugzeug (800 &gt; x &gt; 1500km)",M9&lt;800,"Flugzeug (&lt;800km)"),F9="Flugzeug (Business)",_xlfn.IFS(M9&gt;4000,"B Flugzeug (&gt;4000km)",AND(M9&gt;=1500,M9&lt;=4000),"B Flugzeug (1500 &gt; x &gt; 4000km)",AND(M9&gt;=800,M9&lt;=1500),"B Flugzeug (800 &gt; x &gt; 1500km)",M9&lt;800,"B Flugzeug (&lt;800km)"),F9="-",E9)</f>
        <v>Auto</v>
      </c>
      <c r="H9" s="53">
        <f>IF(OR(G9="Flugzeug (&gt;4000km)",G9="Flugzeug (1500 &gt; x &gt; 4000km)",G9="Flugzeug (800 &gt; x &gt; 1500km)",G9="Flugzeug (&lt;800km)",G9="B Flugzeug (&gt;4000km)",G9="B Flugzeug (1500 &gt; x &gt; 4000km)",G9="B Flugzeug (800 &gt; x &gt; 1500km)",G9="B Flugzeug (&lt;800km)"),VLOOKUP(G9,[1]!Flugzeug_Faktor[#Data],2,0),VLOOKUP(G9,[1]!Transport_Faktor_noplane[#Data],2,0))</f>
        <v>0.35743999999999998</v>
      </c>
      <c r="I9" s="9">
        <v>45336</v>
      </c>
      <c r="J9" s="8">
        <v>2</v>
      </c>
      <c r="K9" s="8">
        <v>0</v>
      </c>
      <c r="L9" t="s">
        <v>185</v>
      </c>
      <c r="M9" s="36">
        <v>127</v>
      </c>
      <c r="N9" s="36" t="s">
        <v>66</v>
      </c>
      <c r="O9">
        <f t="shared" ref="O9" si="1">IF(N9="ja",IF(E9="Auto",ROUNDUP(J9/5,0)*M9*1,M9*1*J9),IF(E9="Auto",ROUNDUP(J9/5,0)*M9*2,M9*2*J9))</f>
        <v>254</v>
      </c>
      <c r="Q9">
        <f>O9*J9*H9</f>
        <v>181.57952</v>
      </c>
      <c r="R9" s="53">
        <f>IF(C9="ANY OTHER COUNTRY","MANUELL BERECHNEN",IF(ISBLANK(C9)=TRUE,K9*J9*[1]Hotelfaktoren_climatiq!$K$4,D9*J9*K9))</f>
        <v>0</v>
      </c>
      <c r="W9">
        <f t="shared" ref="W9" si="2">IF(E9="Auto",ROUNDUP(J9/4,0),0)</f>
        <v>1</v>
      </c>
      <c r="X9">
        <f t="shared" ref="X9" si="3">IF(E9="Bus",J9,0)</f>
        <v>0</v>
      </c>
      <c r="Y9">
        <f>IF(E9="Flugzeug (Business)",J9,0)</f>
        <v>0</v>
      </c>
      <c r="Z9">
        <f t="shared" ref="Z9" si="4">IF(E9="Flugzeug (Standard)",J9,0)</f>
        <v>0</v>
      </c>
      <c r="AA9">
        <f t="shared" ref="AA9" si="5">IF(E9="LKW (3,5 t)",J9,0)</f>
        <v>0</v>
      </c>
      <c r="AB9">
        <f t="shared" ref="AB9" si="6">IF(E9="Zug ICE",J9,0)</f>
        <v>0</v>
      </c>
      <c r="AC9">
        <f t="shared" ref="AC9" si="7">IF(E9="Zug (ÖPNV)",J9,0)</f>
        <v>0</v>
      </c>
      <c r="AE9">
        <f t="shared" ref="AE9:AK9" si="8">IF(W9&gt;0,$O9,0)</f>
        <v>254</v>
      </c>
      <c r="AF9">
        <f t="shared" si="8"/>
        <v>0</v>
      </c>
      <c r="AG9">
        <f t="shared" si="8"/>
        <v>0</v>
      </c>
      <c r="AH9">
        <f t="shared" si="8"/>
        <v>0</v>
      </c>
      <c r="AI9">
        <f t="shared" si="8"/>
        <v>0</v>
      </c>
      <c r="AJ9">
        <f t="shared" si="8"/>
        <v>0</v>
      </c>
      <c r="AK9">
        <f t="shared" si="8"/>
        <v>0</v>
      </c>
      <c r="AM9">
        <f t="shared" ref="AM9:AS9" si="9">IF(AE9&gt;0,$Q9,0)</f>
        <v>181.57952</v>
      </c>
      <c r="AN9">
        <f t="shared" si="9"/>
        <v>0</v>
      </c>
      <c r="AO9">
        <f t="shared" si="9"/>
        <v>0</v>
      </c>
      <c r="AP9">
        <f t="shared" si="9"/>
        <v>0</v>
      </c>
      <c r="AQ9">
        <f t="shared" si="9"/>
        <v>0</v>
      </c>
      <c r="AR9">
        <f t="shared" si="9"/>
        <v>0</v>
      </c>
      <c r="AS9">
        <f t="shared" si="9"/>
        <v>0</v>
      </c>
    </row>
    <row r="10" spans="1:45" ht="14.75" x14ac:dyDescent="0.75">
      <c r="A10" s="41"/>
      <c r="B10" s="8"/>
      <c r="C10" s="41"/>
      <c r="D10" s="85"/>
      <c r="E10" s="8"/>
      <c r="F10" s="8"/>
      <c r="G10" s="8"/>
      <c r="H10" s="53"/>
      <c r="I10" s="45"/>
      <c r="L10" s="8"/>
      <c r="M10" s="36"/>
      <c r="N10" s="36"/>
      <c r="R10" s="53"/>
    </row>
    <row r="11" spans="1:45" ht="14.75" x14ac:dyDescent="0.75">
      <c r="D11" s="85"/>
      <c r="E11" s="8"/>
      <c r="F11" s="8"/>
      <c r="G11" s="8"/>
      <c r="H11" s="53"/>
      <c r="I11" s="9"/>
      <c r="M11" s="36"/>
      <c r="N11" s="36"/>
      <c r="P11" s="44"/>
      <c r="R11" s="53"/>
    </row>
    <row r="12" spans="1:45" ht="14.75" x14ac:dyDescent="0.75">
      <c r="D12" s="85"/>
      <c r="E12" s="8"/>
      <c r="F12" s="8"/>
      <c r="G12" s="8"/>
      <c r="H12" s="53"/>
      <c r="I12" s="9"/>
      <c r="L12" s="8"/>
      <c r="M12" s="36"/>
      <c r="N12" s="36"/>
      <c r="R12" s="53"/>
    </row>
    <row r="13" spans="1:45" ht="14.75" x14ac:dyDescent="0.75">
      <c r="A13" s="41"/>
      <c r="B13" s="8"/>
      <c r="C13" s="41"/>
      <c r="D13" s="85"/>
      <c r="E13" s="8"/>
      <c r="F13" s="8"/>
      <c r="G13" s="8"/>
      <c r="H13" s="53"/>
      <c r="I13" s="9"/>
      <c r="L13" s="8"/>
      <c r="M13" s="36"/>
      <c r="N13" s="36"/>
      <c r="R13" s="53"/>
    </row>
    <row r="14" spans="1:45" ht="14.75" x14ac:dyDescent="0.75">
      <c r="A14" s="41"/>
      <c r="B14" s="41"/>
      <c r="C14" s="41"/>
      <c r="D14" s="85"/>
      <c r="E14" s="8"/>
      <c r="F14" s="8"/>
      <c r="G14" s="8"/>
      <c r="H14" s="53"/>
      <c r="I14" s="9"/>
      <c r="L14" s="8"/>
      <c r="M14" s="36"/>
      <c r="N14" s="36"/>
      <c r="R14" s="53"/>
    </row>
    <row r="15" spans="1:45" ht="14.75" x14ac:dyDescent="0.75">
      <c r="A15" s="41"/>
      <c r="B15" s="41"/>
      <c r="C15" s="41"/>
      <c r="D15" s="85"/>
      <c r="E15" s="41"/>
      <c r="F15" s="8"/>
      <c r="G15" s="8"/>
      <c r="H15" s="53"/>
      <c r="I15" s="9"/>
      <c r="J15" s="44"/>
      <c r="K15" s="44"/>
      <c r="L15" s="41"/>
      <c r="M15" s="36"/>
      <c r="N15" s="36"/>
      <c r="R15" s="53"/>
    </row>
    <row r="16" spans="1:45" ht="14.75" x14ac:dyDescent="0.75">
      <c r="D16" s="85"/>
      <c r="F16" s="8"/>
      <c r="G16" s="8"/>
      <c r="H16" s="53"/>
      <c r="I16" s="9"/>
      <c r="M16" s="36"/>
      <c r="N16" s="36"/>
      <c r="R16" s="53"/>
    </row>
    <row r="17" spans="1:1235" ht="14.75" x14ac:dyDescent="0.75">
      <c r="A17" s="41"/>
      <c r="B17" s="41"/>
      <c r="C17" s="41"/>
      <c r="D17" s="85"/>
      <c r="E17" s="41"/>
      <c r="F17" s="8"/>
      <c r="G17" s="8"/>
      <c r="H17" s="53"/>
      <c r="I17" s="9"/>
      <c r="J17" s="44"/>
      <c r="K17" s="44"/>
      <c r="L17" s="41"/>
      <c r="M17" s="36"/>
      <c r="N17" s="36"/>
      <c r="R17" s="53"/>
    </row>
    <row r="18" spans="1:1235" ht="14.75" x14ac:dyDescent="0.75">
      <c r="A18" s="41"/>
      <c r="B18" s="41"/>
      <c r="C18" s="41"/>
      <c r="D18" s="85"/>
      <c r="E18" s="41"/>
      <c r="F18" s="8"/>
      <c r="G18" s="8"/>
      <c r="H18" s="53"/>
      <c r="I18" s="9"/>
      <c r="J18" s="44"/>
      <c r="K18" s="44"/>
      <c r="L18" s="41"/>
      <c r="M18" s="41"/>
      <c r="N18" s="36"/>
      <c r="R18" s="53"/>
    </row>
    <row r="19" spans="1:1235" ht="14.75" x14ac:dyDescent="0.75">
      <c r="A19" s="41"/>
      <c r="B19" s="41"/>
      <c r="C19" s="41"/>
      <c r="D19" s="85"/>
      <c r="E19" s="41"/>
      <c r="F19" s="8"/>
      <c r="G19" s="8"/>
      <c r="H19" s="53"/>
      <c r="I19" s="9"/>
      <c r="J19" s="44"/>
      <c r="K19" s="44"/>
      <c r="L19" s="41"/>
      <c r="M19" s="41"/>
      <c r="N19" s="36"/>
      <c r="R19" s="53"/>
    </row>
    <row r="20" spans="1:1235" ht="14.75" x14ac:dyDescent="0.75">
      <c r="A20" s="41"/>
      <c r="B20" s="41"/>
      <c r="C20" s="41"/>
      <c r="D20" s="85"/>
      <c r="E20" s="41"/>
      <c r="F20" s="8"/>
      <c r="G20" s="8"/>
      <c r="H20" s="53"/>
      <c r="I20" s="9"/>
      <c r="K20" s="44"/>
      <c r="L20" s="41"/>
      <c r="M20" s="41"/>
      <c r="N20" s="36"/>
      <c r="P20" s="44"/>
      <c r="R20" s="53"/>
    </row>
    <row r="21" spans="1:1235" ht="14.75" x14ac:dyDescent="0.75">
      <c r="A21" s="41"/>
      <c r="B21" s="41"/>
      <c r="C21" s="41"/>
      <c r="D21" s="85"/>
      <c r="F21" s="8"/>
      <c r="G21" s="8"/>
      <c r="H21" s="53"/>
      <c r="I21" s="9"/>
      <c r="J21" s="44"/>
      <c r="L21" s="41"/>
      <c r="M21" s="41"/>
      <c r="N21" s="36"/>
      <c r="R21" s="53"/>
    </row>
    <row r="22" spans="1:1235" s="91" customFormat="1" ht="14.75" x14ac:dyDescent="0.75">
      <c r="A22" s="41"/>
      <c r="B22" s="41"/>
      <c r="C22" s="41"/>
      <c r="D22" s="85"/>
      <c r="E22" s="41"/>
      <c r="F22" s="8"/>
      <c r="G22" s="8"/>
      <c r="H22" s="53"/>
      <c r="I22" s="9"/>
      <c r="J22" s="44"/>
      <c r="K22" s="44"/>
      <c r="L22" s="41"/>
      <c r="M22" s="41"/>
      <c r="N22" s="36"/>
      <c r="O22"/>
      <c r="P22"/>
      <c r="Q22"/>
      <c r="R22" s="53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</row>
    <row r="23" spans="1:1235" ht="14.75" x14ac:dyDescent="0.75">
      <c r="A23" s="41"/>
      <c r="B23" s="41"/>
      <c r="C23" s="41"/>
      <c r="D23" s="85"/>
      <c r="E23" s="41"/>
      <c r="F23" s="8"/>
      <c r="G23" s="8"/>
      <c r="H23" s="53"/>
      <c r="I23" s="9"/>
      <c r="J23" s="44"/>
      <c r="K23" s="44"/>
      <c r="L23" s="41"/>
      <c r="M23" s="41"/>
      <c r="N23" s="36"/>
      <c r="R23" s="53"/>
    </row>
    <row r="24" spans="1:1235" ht="14.75" x14ac:dyDescent="0.75">
      <c r="D24" s="85"/>
      <c r="F24" s="8"/>
      <c r="G24" s="8"/>
      <c r="H24" s="53"/>
      <c r="I24" s="9"/>
      <c r="M24" s="41"/>
      <c r="N24" s="36"/>
      <c r="R24" s="53"/>
    </row>
    <row r="25" spans="1:1235" ht="14.75" x14ac:dyDescent="0.75">
      <c r="A25" s="41"/>
      <c r="B25" s="41"/>
      <c r="D25" s="85"/>
      <c r="E25" s="41"/>
      <c r="F25" s="8"/>
      <c r="G25" s="8"/>
      <c r="H25" s="53"/>
      <c r="I25" s="9"/>
      <c r="J25" s="44"/>
      <c r="K25" s="44"/>
      <c r="L25" s="41"/>
      <c r="M25" s="36"/>
      <c r="N25" s="36"/>
      <c r="R25" s="53"/>
    </row>
    <row r="26" spans="1:1235" ht="14.75" x14ac:dyDescent="0.75">
      <c r="A26" s="87"/>
      <c r="B26" s="87"/>
      <c r="D26" s="85"/>
      <c r="E26" s="87"/>
      <c r="F26" s="8"/>
      <c r="G26" s="8"/>
      <c r="H26" s="53"/>
      <c r="I26" s="9"/>
      <c r="L26" s="87"/>
      <c r="N26" s="36"/>
      <c r="R26" s="53"/>
    </row>
    <row r="27" spans="1:1235" ht="14.75" x14ac:dyDescent="0.75">
      <c r="D27" s="85"/>
      <c r="F27" s="8"/>
      <c r="G27" s="8"/>
      <c r="H27" s="53"/>
      <c r="I27" s="9"/>
      <c r="N27" s="36"/>
      <c r="R27" s="53"/>
    </row>
    <row r="28" spans="1:1235" ht="14.75" x14ac:dyDescent="0.75">
      <c r="A28" s="41"/>
      <c r="B28" s="8"/>
      <c r="C28" s="41"/>
      <c r="D28" s="85"/>
      <c r="E28" s="8"/>
      <c r="F28" s="8"/>
      <c r="G28" s="8"/>
      <c r="H28" s="53"/>
      <c r="I28" s="9"/>
      <c r="L28" s="8"/>
      <c r="M28" s="36"/>
      <c r="N28" s="36"/>
      <c r="P28" s="44"/>
      <c r="R28" s="53"/>
    </row>
    <row r="29" spans="1:1235" ht="14.75" x14ac:dyDescent="0.75">
      <c r="A29" s="8"/>
      <c r="B29" s="41"/>
      <c r="C29" s="41"/>
      <c r="D29" s="85"/>
      <c r="E29" s="8"/>
      <c r="F29" s="8"/>
      <c r="G29" s="8"/>
      <c r="H29" s="53"/>
      <c r="I29" s="9"/>
      <c r="L29" s="8"/>
      <c r="M29" s="36"/>
      <c r="N29" s="36"/>
      <c r="P29" s="44"/>
      <c r="R29" s="53"/>
    </row>
    <row r="30" spans="1:1235" ht="14.75" x14ac:dyDescent="0.75">
      <c r="A30" s="41"/>
      <c r="B30" s="41"/>
      <c r="C30" s="41"/>
      <c r="D30" s="85"/>
      <c r="E30" s="8"/>
      <c r="F30" s="8"/>
      <c r="G30" s="8"/>
      <c r="H30" s="53"/>
      <c r="I30" s="9"/>
      <c r="L30" s="8"/>
      <c r="M30" s="36"/>
      <c r="N30" s="36"/>
      <c r="R30" s="53"/>
    </row>
    <row r="31" spans="1:1235" ht="14.75" x14ac:dyDescent="0.75">
      <c r="D31" s="85"/>
      <c r="F31" s="8"/>
      <c r="G31" s="8"/>
      <c r="H31" s="53"/>
      <c r="I31" s="9"/>
      <c r="M31" s="88"/>
      <c r="N31" s="36"/>
      <c r="R31" s="53"/>
    </row>
    <row r="32" spans="1:1235" ht="14.75" x14ac:dyDescent="0.75">
      <c r="D32" s="85"/>
      <c r="F32" s="8"/>
      <c r="G32" s="8"/>
      <c r="H32" s="53"/>
      <c r="I32" s="9"/>
      <c r="M32" s="36"/>
      <c r="N32" s="36"/>
      <c r="R32" s="53"/>
    </row>
    <row r="33" spans="1:18" ht="14.75" x14ac:dyDescent="0.75">
      <c r="A33" s="41"/>
      <c r="B33" s="41"/>
      <c r="C33" s="41"/>
      <c r="D33" s="85"/>
      <c r="E33" s="41"/>
      <c r="F33" s="8"/>
      <c r="G33" s="8"/>
      <c r="H33" s="53"/>
      <c r="I33" s="9"/>
      <c r="J33" s="44"/>
      <c r="K33" s="44"/>
      <c r="L33" s="41"/>
      <c r="M33" s="36"/>
      <c r="N33" s="36"/>
      <c r="R33" s="53"/>
    </row>
    <row r="34" spans="1:18" ht="14.75" x14ac:dyDescent="0.75">
      <c r="A34" s="41"/>
      <c r="B34" s="41"/>
      <c r="C34" s="41"/>
      <c r="D34" s="85"/>
      <c r="E34" s="41"/>
      <c r="F34" s="8"/>
      <c r="G34" s="8"/>
      <c r="H34" s="53"/>
      <c r="I34" s="9"/>
      <c r="J34" s="44"/>
      <c r="K34" s="44"/>
      <c r="L34" s="41"/>
      <c r="M34" s="36"/>
      <c r="N34" s="36"/>
      <c r="R34" s="53"/>
    </row>
    <row r="35" spans="1:18" ht="14.75" x14ac:dyDescent="0.75">
      <c r="A35" s="41"/>
      <c r="B35" s="41"/>
      <c r="C35" s="41"/>
      <c r="D35" s="85"/>
      <c r="E35" s="41"/>
      <c r="F35" s="8"/>
      <c r="G35" s="8"/>
      <c r="H35" s="53"/>
      <c r="I35" s="9"/>
      <c r="J35" s="44"/>
      <c r="K35" s="44"/>
      <c r="L35" s="41"/>
      <c r="M35" s="41"/>
      <c r="N35" s="36"/>
      <c r="R35" s="53"/>
    </row>
    <row r="36" spans="1:18" ht="14.75" x14ac:dyDescent="0.75">
      <c r="A36" s="41"/>
      <c r="B36" s="41"/>
      <c r="C36" s="41"/>
      <c r="D36" s="85"/>
      <c r="E36" s="41"/>
      <c r="F36" s="8"/>
      <c r="G36" s="8"/>
      <c r="H36" s="53"/>
      <c r="I36" s="9"/>
      <c r="J36" s="44"/>
      <c r="K36" s="44"/>
      <c r="L36" s="41"/>
      <c r="M36" s="41"/>
      <c r="N36" s="36"/>
      <c r="R36" s="53"/>
    </row>
    <row r="37" spans="1:18" ht="14.75" x14ac:dyDescent="0.75">
      <c r="A37" s="41"/>
      <c r="B37" s="41"/>
      <c r="C37" s="41"/>
      <c r="D37" s="85"/>
      <c r="E37" s="41"/>
      <c r="F37" s="8"/>
      <c r="G37" s="8"/>
      <c r="H37" s="53"/>
      <c r="I37" s="9"/>
      <c r="J37" s="44"/>
      <c r="K37" s="44"/>
      <c r="L37" s="41"/>
      <c r="M37" s="41"/>
      <c r="N37" s="36"/>
      <c r="R37" s="53"/>
    </row>
    <row r="38" spans="1:18" ht="14.75" x14ac:dyDescent="0.75">
      <c r="A38" s="41"/>
      <c r="B38" s="41"/>
      <c r="C38" s="41"/>
      <c r="D38" s="85"/>
      <c r="E38" s="41"/>
      <c r="F38" s="8"/>
      <c r="G38" s="8"/>
      <c r="H38" s="53"/>
      <c r="I38" s="9"/>
      <c r="J38" s="44"/>
      <c r="K38" s="44"/>
      <c r="L38" s="41"/>
      <c r="M38" s="41"/>
      <c r="N38" s="36"/>
      <c r="R38" s="53"/>
    </row>
    <row r="39" spans="1:18" ht="14.75" x14ac:dyDescent="0.75">
      <c r="A39" s="41"/>
      <c r="B39" s="41"/>
      <c r="C39" s="41"/>
      <c r="D39" s="85"/>
      <c r="E39" s="41"/>
      <c r="F39" s="8"/>
      <c r="G39" s="8"/>
      <c r="H39" s="53"/>
      <c r="I39" s="9"/>
      <c r="J39" s="44"/>
      <c r="K39" s="44"/>
      <c r="L39" s="41"/>
      <c r="M39" s="41"/>
      <c r="N39" s="36"/>
      <c r="R39" s="53"/>
    </row>
    <row r="40" spans="1:18" ht="14.75" x14ac:dyDescent="0.75">
      <c r="A40" s="41"/>
      <c r="B40" s="41"/>
      <c r="C40" s="41"/>
      <c r="D40" s="85"/>
      <c r="E40" s="41"/>
      <c r="F40" s="8"/>
      <c r="G40" s="8"/>
      <c r="H40" s="53"/>
      <c r="I40" s="9"/>
      <c r="J40" s="44"/>
      <c r="K40" s="44"/>
      <c r="L40" s="41"/>
      <c r="M40" s="36"/>
      <c r="N40" s="36"/>
      <c r="R40" s="53"/>
    </row>
    <row r="41" spans="1:18" ht="14.75" x14ac:dyDescent="0.75">
      <c r="A41" s="8"/>
      <c r="B41" s="8"/>
      <c r="C41" s="8"/>
      <c r="D41" s="85"/>
      <c r="F41" s="8"/>
      <c r="G41" s="8"/>
      <c r="H41" s="53"/>
      <c r="I41" s="9"/>
      <c r="L41" s="8"/>
      <c r="M41" s="36"/>
      <c r="N41" s="36"/>
      <c r="R41" s="53"/>
    </row>
    <row r="42" spans="1:18" ht="14.75" x14ac:dyDescent="0.75">
      <c r="A42" s="41"/>
      <c r="B42" s="41"/>
      <c r="C42" s="41"/>
      <c r="D42" s="85"/>
      <c r="E42" s="41"/>
      <c r="F42" s="8"/>
      <c r="G42" s="8"/>
      <c r="H42" s="53"/>
      <c r="I42" s="9"/>
      <c r="J42" s="44"/>
      <c r="K42" s="44"/>
      <c r="L42" s="41"/>
      <c r="M42" s="41"/>
      <c r="N42" s="36"/>
      <c r="P42" s="44"/>
      <c r="R42" s="53"/>
    </row>
    <row r="43" spans="1:18" ht="14.75" x14ac:dyDescent="0.75">
      <c r="A43" s="41"/>
      <c r="B43" s="8"/>
      <c r="C43" s="41"/>
      <c r="D43" s="85"/>
      <c r="E43" s="8"/>
      <c r="F43" s="8"/>
      <c r="G43" s="8"/>
      <c r="H43" s="53"/>
      <c r="I43" s="45"/>
      <c r="L43" s="8"/>
      <c r="M43" s="36"/>
      <c r="N43" s="36"/>
      <c r="R43" s="53"/>
    </row>
    <row r="44" spans="1:18" ht="14.75" x14ac:dyDescent="0.75">
      <c r="A44" s="41"/>
      <c r="B44" s="8"/>
      <c r="C44" s="41"/>
      <c r="D44" s="85"/>
      <c r="E44" s="8"/>
      <c r="F44" s="8"/>
      <c r="G44" s="8"/>
      <c r="H44" s="53"/>
      <c r="I44" s="45"/>
      <c r="L44" s="8"/>
      <c r="M44" s="36"/>
      <c r="N44" s="36"/>
      <c r="R44" s="53"/>
    </row>
    <row r="45" spans="1:18" ht="14.75" x14ac:dyDescent="0.75">
      <c r="A45" s="41"/>
      <c r="B45" s="8"/>
      <c r="C45" s="41"/>
      <c r="D45" s="85"/>
      <c r="E45" s="8"/>
      <c r="F45" s="8"/>
      <c r="G45" s="8"/>
      <c r="H45" s="53"/>
      <c r="I45" s="45"/>
      <c r="L45" s="8"/>
      <c r="M45" s="36"/>
      <c r="N45" s="36"/>
      <c r="R45" s="53"/>
    </row>
    <row r="46" spans="1:18" ht="14.75" x14ac:dyDescent="0.75">
      <c r="D46" s="85"/>
      <c r="E46" s="8"/>
      <c r="F46" s="8"/>
      <c r="G46" s="8"/>
      <c r="H46" s="53"/>
      <c r="I46" s="9"/>
      <c r="M46" s="36"/>
      <c r="N46" s="36"/>
      <c r="R46" s="53"/>
    </row>
    <row r="47" spans="1:18" ht="14.75" x14ac:dyDescent="0.75">
      <c r="A47" s="41"/>
      <c r="B47" s="41"/>
      <c r="C47" s="41"/>
      <c r="D47" s="85"/>
      <c r="E47" s="8"/>
      <c r="F47" s="8"/>
      <c r="G47" s="8"/>
      <c r="H47" s="53"/>
      <c r="I47" s="9"/>
      <c r="L47" s="8"/>
      <c r="M47" s="36"/>
      <c r="N47" s="36"/>
      <c r="R47" s="53"/>
    </row>
    <row r="48" spans="1:18" ht="14.75" x14ac:dyDescent="0.75">
      <c r="D48" s="85"/>
      <c r="F48" s="8"/>
      <c r="G48" s="8"/>
      <c r="H48" s="53"/>
      <c r="I48" s="9"/>
      <c r="N48" s="36"/>
      <c r="R48" s="53"/>
    </row>
    <row r="49" spans="1:18" ht="14.75" x14ac:dyDescent="0.75">
      <c r="A49" s="8"/>
      <c r="B49" s="8"/>
      <c r="C49" s="8"/>
      <c r="D49" s="85"/>
      <c r="F49" s="8"/>
      <c r="G49" s="8"/>
      <c r="H49" s="53"/>
      <c r="I49" s="9"/>
      <c r="L49" s="8"/>
      <c r="M49" s="36"/>
      <c r="N49" s="36"/>
      <c r="P49" s="86"/>
      <c r="R49" s="53"/>
    </row>
    <row r="50" spans="1:18" ht="14.75" x14ac:dyDescent="0.75">
      <c r="A50" s="8"/>
      <c r="B50" s="8"/>
      <c r="C50" s="8"/>
      <c r="D50" s="85"/>
      <c r="F50" s="8"/>
      <c r="G50" s="8"/>
      <c r="H50" s="53"/>
      <c r="I50" s="9"/>
      <c r="L50" s="10"/>
      <c r="M50" s="36"/>
      <c r="N50" s="36"/>
      <c r="R50" s="53"/>
    </row>
    <row r="51" spans="1:18" ht="14.75" x14ac:dyDescent="0.75">
      <c r="A51" s="41"/>
      <c r="B51" s="41"/>
      <c r="C51" s="41"/>
      <c r="D51" s="85"/>
      <c r="E51" s="41"/>
      <c r="F51" s="8"/>
      <c r="G51" s="8"/>
      <c r="H51" s="53"/>
      <c r="I51" s="9"/>
      <c r="J51" s="44"/>
      <c r="K51" s="44"/>
      <c r="L51" s="41"/>
      <c r="M51" s="36"/>
      <c r="N51" s="36"/>
      <c r="R51" s="53"/>
    </row>
    <row r="52" spans="1:18" ht="14.75" x14ac:dyDescent="0.75">
      <c r="A52" s="41"/>
      <c r="B52" s="41"/>
      <c r="C52" s="41"/>
      <c r="D52" s="85"/>
      <c r="E52" s="41"/>
      <c r="F52" s="8"/>
      <c r="G52" s="8"/>
      <c r="H52" s="53"/>
      <c r="I52" s="9"/>
      <c r="J52" s="44"/>
      <c r="K52" s="44"/>
      <c r="L52" s="41"/>
      <c r="M52" s="36"/>
      <c r="N52" s="36"/>
      <c r="R52" s="53"/>
    </row>
    <row r="53" spans="1:18" ht="14.75" x14ac:dyDescent="0.75">
      <c r="A53" s="41"/>
      <c r="B53" s="41"/>
      <c r="C53" s="41"/>
      <c r="D53" s="85"/>
      <c r="E53" s="41"/>
      <c r="F53" s="8"/>
      <c r="G53" s="8"/>
      <c r="H53" s="53"/>
      <c r="I53" s="9"/>
      <c r="J53" s="44"/>
      <c r="K53" s="44"/>
      <c r="L53" s="41"/>
      <c r="M53" s="41"/>
      <c r="N53" s="36"/>
      <c r="R53" s="53"/>
    </row>
    <row r="54" spans="1:18" ht="14.75" x14ac:dyDescent="0.75">
      <c r="A54" s="41"/>
      <c r="B54" s="41"/>
      <c r="C54" s="41"/>
      <c r="D54" s="85"/>
      <c r="E54" s="41"/>
      <c r="F54" s="8"/>
      <c r="G54" s="8"/>
      <c r="H54" s="53"/>
      <c r="I54" s="9"/>
      <c r="J54" s="44"/>
      <c r="K54" s="44"/>
      <c r="L54" s="41"/>
      <c r="M54" s="41"/>
      <c r="N54" s="36"/>
      <c r="R54" s="53"/>
    </row>
    <row r="55" spans="1:18" ht="14.75" x14ac:dyDescent="0.75">
      <c r="A55" s="41"/>
      <c r="B55" s="41"/>
      <c r="C55" s="41"/>
      <c r="D55" s="85"/>
      <c r="E55" s="41"/>
      <c r="F55" s="8"/>
      <c r="G55" s="8"/>
      <c r="H55" s="53"/>
      <c r="I55" s="9"/>
      <c r="J55" s="44"/>
      <c r="K55" s="44"/>
      <c r="L55" s="41"/>
      <c r="M55" s="41"/>
      <c r="N55" s="36"/>
      <c r="R55" s="53"/>
    </row>
    <row r="56" spans="1:18" ht="14.75" x14ac:dyDescent="0.75">
      <c r="A56" s="41"/>
      <c r="B56" s="41"/>
      <c r="C56" s="41"/>
      <c r="D56" s="85"/>
      <c r="E56" s="41"/>
      <c r="F56" s="8"/>
      <c r="G56" s="8"/>
      <c r="H56" s="53"/>
      <c r="I56" s="9"/>
      <c r="J56" s="44"/>
      <c r="K56" s="44"/>
      <c r="L56" s="41"/>
      <c r="M56" s="41"/>
      <c r="N56" s="36"/>
      <c r="R56" s="53"/>
    </row>
    <row r="57" spans="1:18" ht="14.75" x14ac:dyDescent="0.75">
      <c r="A57" s="41"/>
      <c r="B57" s="41"/>
      <c r="C57" s="41"/>
      <c r="D57" s="85"/>
      <c r="E57" s="41"/>
      <c r="F57" s="8"/>
      <c r="G57" s="8"/>
      <c r="H57" s="53"/>
      <c r="I57" s="9"/>
      <c r="J57" s="44"/>
      <c r="K57" s="44"/>
      <c r="L57" s="41"/>
      <c r="M57" s="41"/>
      <c r="N57" s="36"/>
      <c r="R57" s="53"/>
    </row>
    <row r="58" spans="1:18" ht="14.75" x14ac:dyDescent="0.75">
      <c r="A58" s="41"/>
      <c r="B58" s="41"/>
      <c r="D58" s="85"/>
      <c r="E58" s="41"/>
      <c r="F58" s="8"/>
      <c r="G58" s="8"/>
      <c r="H58" s="53"/>
      <c r="I58" s="9"/>
      <c r="L58" s="41"/>
      <c r="M58" s="41"/>
      <c r="N58" s="36"/>
      <c r="R58" s="53"/>
    </row>
    <row r="59" spans="1:18" ht="14.75" x14ac:dyDescent="0.75">
      <c r="A59" s="41"/>
      <c r="B59" s="41"/>
      <c r="C59" s="41"/>
      <c r="D59" s="85"/>
      <c r="E59" s="41"/>
      <c r="F59" s="8"/>
      <c r="G59" s="8"/>
      <c r="H59" s="53"/>
      <c r="I59" s="9"/>
      <c r="J59" s="44"/>
      <c r="K59" s="44"/>
      <c r="L59" s="41"/>
      <c r="M59" s="41"/>
      <c r="N59" s="36"/>
      <c r="R59" s="53"/>
    </row>
    <row r="60" spans="1:18" ht="14.75" x14ac:dyDescent="0.75">
      <c r="A60" s="41"/>
      <c r="B60" s="41"/>
      <c r="D60" s="85"/>
      <c r="E60" s="41"/>
      <c r="F60" s="8"/>
      <c r="G60" s="8"/>
      <c r="H60" s="53"/>
      <c r="I60" s="9"/>
      <c r="L60" s="10"/>
      <c r="M60" s="41"/>
      <c r="N60" s="36"/>
      <c r="R60" s="53"/>
    </row>
    <row r="61" spans="1:18" ht="14.75" x14ac:dyDescent="0.75">
      <c r="A61" s="41"/>
      <c r="B61" s="41"/>
      <c r="D61" s="85"/>
      <c r="E61" s="41"/>
      <c r="F61" s="8"/>
      <c r="G61" s="8"/>
      <c r="H61" s="53"/>
      <c r="I61" s="9"/>
      <c r="L61" s="10"/>
      <c r="M61" s="41"/>
      <c r="N61" s="36"/>
      <c r="R61" s="53"/>
    </row>
    <row r="62" spans="1:18" ht="14.75" x14ac:dyDescent="0.75">
      <c r="A62" s="41"/>
      <c r="B62" s="41"/>
      <c r="D62" s="85"/>
      <c r="E62" s="41"/>
      <c r="F62" s="8"/>
      <c r="G62" s="8"/>
      <c r="H62" s="53"/>
      <c r="I62" s="9"/>
      <c r="L62" s="41"/>
      <c r="M62" s="41"/>
      <c r="N62" s="36"/>
      <c r="R62" s="53"/>
    </row>
    <row r="63" spans="1:18" ht="14.75" x14ac:dyDescent="0.75">
      <c r="D63" s="85"/>
      <c r="F63" s="8"/>
      <c r="G63" s="8"/>
      <c r="H63" s="53"/>
      <c r="I63" s="9"/>
      <c r="M63" s="41"/>
      <c r="N63" s="36"/>
      <c r="R63" s="53"/>
    </row>
    <row r="64" spans="1:18" ht="14.75" x14ac:dyDescent="0.75">
      <c r="D64" s="85"/>
      <c r="F64" s="8"/>
      <c r="G64" s="8"/>
      <c r="H64" s="53"/>
      <c r="I64" s="9"/>
      <c r="M64" s="41"/>
      <c r="N64" s="36"/>
      <c r="R64" s="53"/>
    </row>
    <row r="65" spans="4:18" ht="14.75" x14ac:dyDescent="0.75">
      <c r="D65" s="85"/>
      <c r="F65" s="8"/>
      <c r="G65" s="8"/>
      <c r="H65" s="53"/>
      <c r="I65" s="9"/>
      <c r="M65" s="41"/>
      <c r="N65" s="36"/>
      <c r="R65" s="53"/>
    </row>
    <row r="67" spans="4:18" ht="14.75" x14ac:dyDescent="0.75">
      <c r="D67" s="85"/>
      <c r="F67" s="8"/>
      <c r="G67" s="8"/>
      <c r="H67" s="53"/>
      <c r="I67" s="9"/>
      <c r="M67" s="41"/>
      <c r="N67" s="36"/>
      <c r="R67" s="53"/>
    </row>
    <row r="68" spans="4:18" ht="14.75" x14ac:dyDescent="0.75">
      <c r="D68" s="85"/>
      <c r="F68" s="8"/>
      <c r="G68" s="8"/>
      <c r="H68" s="53"/>
      <c r="I68" s="9"/>
      <c r="M68" s="41"/>
      <c r="N68" s="36"/>
      <c r="R68" s="53"/>
    </row>
    <row r="69" spans="4:18" ht="14.75" x14ac:dyDescent="0.75">
      <c r="D69" s="85"/>
      <c r="F69" s="8"/>
      <c r="G69" s="8"/>
      <c r="H69" s="53"/>
      <c r="I69" s="9"/>
      <c r="M69" s="41"/>
      <c r="N69" s="36"/>
      <c r="R69" s="53"/>
    </row>
    <row r="70" spans="4:18" ht="14.75" x14ac:dyDescent="0.75">
      <c r="D70" s="85"/>
      <c r="F70" s="8"/>
      <c r="G70" s="8"/>
      <c r="H70" s="53"/>
      <c r="I70" s="9"/>
      <c r="M70" s="41"/>
      <c r="N70" s="36"/>
      <c r="R70" s="53"/>
    </row>
    <row r="71" spans="4:18" ht="14.75" x14ac:dyDescent="0.75">
      <c r="D71" s="85"/>
      <c r="F71" s="8"/>
      <c r="G71" s="8"/>
      <c r="H71" s="53"/>
      <c r="I71" s="9"/>
      <c r="M71" s="41"/>
      <c r="N71" s="36"/>
      <c r="R71" s="53"/>
    </row>
    <row r="72" spans="4:18" ht="14.75" x14ac:dyDescent="0.75">
      <c r="D72" s="85"/>
      <c r="F72" s="8"/>
      <c r="G72" s="8"/>
      <c r="H72" s="53"/>
      <c r="I72" s="9"/>
      <c r="M72" s="41"/>
      <c r="N72" s="36"/>
      <c r="R72" s="53"/>
    </row>
    <row r="73" spans="4:18" ht="14.75" x14ac:dyDescent="0.75">
      <c r="D73" s="85"/>
      <c r="F73" s="8"/>
      <c r="G73" s="8"/>
      <c r="H73" s="53"/>
      <c r="I73" s="9"/>
      <c r="M73" s="41"/>
      <c r="N73" s="36"/>
      <c r="R73" s="53"/>
    </row>
    <row r="74" spans="4:18" ht="14.75" x14ac:dyDescent="0.75">
      <c r="D74" s="85"/>
      <c r="F74" s="8"/>
      <c r="G74" s="8"/>
      <c r="H74" s="53"/>
      <c r="I74" s="9"/>
      <c r="M74" s="41"/>
      <c r="N74" s="36"/>
      <c r="R74" s="53"/>
    </row>
    <row r="75" spans="4:18" ht="14.75" x14ac:dyDescent="0.75">
      <c r="D75" s="85"/>
      <c r="F75" s="8"/>
      <c r="G75" s="8"/>
      <c r="H75" s="53"/>
      <c r="I75" s="9"/>
      <c r="M75" s="41"/>
      <c r="N75" s="36"/>
      <c r="R75" s="53"/>
    </row>
    <row r="76" spans="4:18" ht="14.75" x14ac:dyDescent="0.75">
      <c r="D76" s="85"/>
      <c r="F76" s="8"/>
      <c r="G76" s="8"/>
      <c r="H76" s="53"/>
      <c r="I76" s="9"/>
      <c r="M76" s="41"/>
      <c r="N76" s="36"/>
      <c r="R76" s="53"/>
    </row>
    <row r="77" spans="4:18" ht="14.75" x14ac:dyDescent="0.75">
      <c r="D77" s="85"/>
      <c r="F77" s="8"/>
      <c r="G77" s="8"/>
      <c r="H77" s="53"/>
      <c r="I77" s="9"/>
      <c r="M77" s="41"/>
      <c r="N77" s="36"/>
      <c r="R77" s="53"/>
    </row>
    <row r="78" spans="4:18" ht="14.75" x14ac:dyDescent="0.75">
      <c r="D78" s="85"/>
      <c r="F78" s="8"/>
      <c r="G78" s="8"/>
      <c r="H78" s="53"/>
      <c r="I78" s="9"/>
      <c r="M78" s="41"/>
      <c r="N78" s="36"/>
      <c r="R78" s="53"/>
    </row>
    <row r="79" spans="4:18" ht="14.75" x14ac:dyDescent="0.75">
      <c r="D79" s="85"/>
      <c r="F79" s="8"/>
      <c r="G79" s="8"/>
      <c r="H79" s="53"/>
      <c r="I79" s="9"/>
      <c r="M79" s="41"/>
      <c r="N79" s="36"/>
      <c r="R79" s="53"/>
    </row>
    <row r="80" spans="4:18" ht="14.75" x14ac:dyDescent="0.75">
      <c r="D80" s="85"/>
      <c r="F80" s="8"/>
      <c r="G80" s="8"/>
      <c r="H80" s="53"/>
      <c r="I80" s="9"/>
      <c r="M80" s="41"/>
      <c r="N80" s="36"/>
      <c r="R80" s="53"/>
    </row>
    <row r="81" spans="4:18" ht="14.75" x14ac:dyDescent="0.75">
      <c r="D81" s="85"/>
      <c r="F81" s="8"/>
      <c r="G81" s="8"/>
      <c r="H81" s="53"/>
      <c r="I81" s="9"/>
      <c r="M81" s="41"/>
      <c r="N81" s="36"/>
      <c r="R81" s="53"/>
    </row>
    <row r="82" spans="4:18" ht="14.75" x14ac:dyDescent="0.75">
      <c r="D82" s="85"/>
      <c r="F82" s="8"/>
      <c r="G82" s="8"/>
      <c r="H82" s="53"/>
      <c r="I82" s="9"/>
      <c r="M82" s="41"/>
      <c r="N82" s="36"/>
      <c r="R82" s="53"/>
    </row>
    <row r="83" spans="4:18" ht="14.75" x14ac:dyDescent="0.75">
      <c r="D83" s="85"/>
      <c r="F83" s="8"/>
      <c r="G83" s="8"/>
      <c r="H83" s="53"/>
      <c r="I83" s="9"/>
      <c r="M83" s="41"/>
      <c r="N83" s="36"/>
      <c r="R83" s="53"/>
    </row>
    <row r="84" spans="4:18" ht="14.75" x14ac:dyDescent="0.75">
      <c r="D84" s="85"/>
      <c r="F84" s="8"/>
      <c r="G84" s="8"/>
      <c r="H84" s="53"/>
      <c r="I84" s="9"/>
      <c r="M84" s="41"/>
      <c r="N84" s="36"/>
      <c r="R84" s="53"/>
    </row>
    <row r="85" spans="4:18" ht="14.75" x14ac:dyDescent="0.75">
      <c r="D85" s="85"/>
      <c r="F85" s="8"/>
      <c r="G85" s="8"/>
      <c r="H85" s="53"/>
      <c r="I85" s="9"/>
      <c r="M85" s="41"/>
      <c r="N85" s="36"/>
      <c r="R85" s="53"/>
    </row>
    <row r="86" spans="4:18" ht="14.75" x14ac:dyDescent="0.75">
      <c r="D86" s="85"/>
      <c r="F86" s="8"/>
      <c r="G86" s="8"/>
      <c r="H86" s="53"/>
      <c r="I86" s="9"/>
      <c r="M86" s="41"/>
      <c r="N86" s="36"/>
      <c r="R86" s="53"/>
    </row>
    <row r="87" spans="4:18" ht="14.75" x14ac:dyDescent="0.75">
      <c r="D87" s="85"/>
      <c r="F87" s="8"/>
      <c r="G87" s="8"/>
      <c r="H87" s="53"/>
      <c r="I87" s="9"/>
      <c r="M87" s="41"/>
      <c r="N87" s="36"/>
      <c r="R87" s="53"/>
    </row>
    <row r="88" spans="4:18" ht="14.75" x14ac:dyDescent="0.75">
      <c r="D88" s="85"/>
      <c r="F88" s="8"/>
      <c r="G88" s="8"/>
      <c r="H88" s="53"/>
      <c r="I88" s="9"/>
      <c r="M88" s="41"/>
      <c r="N88" s="36"/>
      <c r="R88" s="53"/>
    </row>
    <row r="89" spans="4:18" ht="14.75" x14ac:dyDescent="0.75">
      <c r="D89" s="85"/>
      <c r="F89" s="8"/>
      <c r="G89" s="8"/>
      <c r="H89" s="53"/>
      <c r="I89" s="9"/>
      <c r="M89" s="41"/>
      <c r="N89" s="36"/>
      <c r="R89" s="53"/>
    </row>
    <row r="90" spans="4:18" ht="14.75" x14ac:dyDescent="0.75">
      <c r="D90" s="85"/>
      <c r="F90" s="8"/>
      <c r="G90" s="8"/>
      <c r="H90" s="53"/>
      <c r="I90" s="9"/>
      <c r="M90" s="41"/>
      <c r="N90" s="36"/>
      <c r="R90" s="53"/>
    </row>
    <row r="91" spans="4:18" ht="14.75" x14ac:dyDescent="0.75">
      <c r="D91" s="85"/>
      <c r="F91" s="8"/>
      <c r="G91" s="8"/>
      <c r="H91" s="53"/>
      <c r="I91" s="9"/>
      <c r="M91" s="41"/>
      <c r="N91" s="36"/>
      <c r="R91" s="53"/>
    </row>
    <row r="92" spans="4:18" ht="14.75" x14ac:dyDescent="0.75">
      <c r="D92" s="85"/>
      <c r="F92" s="8"/>
      <c r="G92" s="8"/>
      <c r="H92" s="53"/>
      <c r="I92" s="9"/>
      <c r="M92" s="41"/>
      <c r="N92" s="36"/>
      <c r="R92" s="53"/>
    </row>
    <row r="93" spans="4:18" ht="14.75" x14ac:dyDescent="0.75">
      <c r="D93" s="85"/>
      <c r="F93" s="8"/>
      <c r="G93" s="8"/>
      <c r="H93" s="53"/>
      <c r="I93" s="9"/>
      <c r="M93" s="41"/>
      <c r="N93" s="36"/>
      <c r="R93" s="53"/>
    </row>
    <row r="94" spans="4:18" ht="14.75" x14ac:dyDescent="0.75">
      <c r="D94" s="85"/>
      <c r="F94" s="8"/>
      <c r="G94" s="8"/>
      <c r="H94" s="53"/>
      <c r="I94" s="9"/>
      <c r="M94" s="41"/>
      <c r="N94" s="36"/>
      <c r="R94" s="53"/>
    </row>
    <row r="95" spans="4:18" ht="14.75" x14ac:dyDescent="0.75">
      <c r="D95" s="85"/>
      <c r="F95" s="8"/>
      <c r="G95" s="8"/>
      <c r="H95" s="53"/>
      <c r="I95" s="9"/>
      <c r="M95" s="41"/>
      <c r="N95" s="36"/>
      <c r="R95" s="53"/>
    </row>
    <row r="96" spans="4:18" ht="14.75" x14ac:dyDescent="0.75">
      <c r="D96" s="85"/>
      <c r="F96" s="8"/>
      <c r="G96" s="8"/>
      <c r="H96" s="53"/>
      <c r="I96" s="9"/>
      <c r="M96" s="41"/>
      <c r="N96" s="36"/>
      <c r="R96" s="53"/>
    </row>
    <row r="97" spans="4:22" ht="14.75" x14ac:dyDescent="0.75">
      <c r="D97" s="85"/>
      <c r="F97" s="8"/>
      <c r="G97" s="8"/>
      <c r="H97" s="53"/>
      <c r="I97" s="9"/>
      <c r="M97" s="41"/>
      <c r="N97" s="36"/>
      <c r="R97" s="53"/>
    </row>
    <row r="98" spans="4:22" ht="14.75" x14ac:dyDescent="0.75">
      <c r="D98" s="85"/>
      <c r="F98" s="8"/>
      <c r="G98" s="8"/>
      <c r="H98" s="53"/>
      <c r="I98" s="9"/>
      <c r="M98" s="41"/>
      <c r="N98" s="36"/>
      <c r="R98" s="53"/>
    </row>
    <row r="99" spans="4:22" ht="14.75" x14ac:dyDescent="0.75">
      <c r="D99" s="85"/>
      <c r="F99" s="8"/>
      <c r="G99" s="8"/>
      <c r="H99" s="53"/>
      <c r="I99" s="9"/>
      <c r="M99" s="41"/>
      <c r="N99" s="36"/>
      <c r="R99" s="53"/>
    </row>
    <row r="100" spans="4:22" ht="14.75" x14ac:dyDescent="0.75">
      <c r="D100" s="85"/>
      <c r="F100" s="8"/>
      <c r="G100" s="8"/>
      <c r="H100" s="53"/>
      <c r="I100" s="9"/>
      <c r="M100" s="41"/>
      <c r="N100" s="36"/>
      <c r="R100" s="53"/>
    </row>
    <row r="101" spans="4:22" ht="14.75" x14ac:dyDescent="0.75">
      <c r="D101" s="85"/>
      <c r="F101" s="8"/>
      <c r="G101" s="8"/>
      <c r="H101" s="53"/>
      <c r="I101" s="9"/>
      <c r="M101" s="41"/>
      <c r="N101" s="36"/>
      <c r="R101" s="53"/>
    </row>
    <row r="102" spans="4:22" ht="14.75" x14ac:dyDescent="0.75">
      <c r="D102" s="85"/>
      <c r="F102" s="8"/>
      <c r="G102" s="8"/>
      <c r="H102" s="53"/>
      <c r="I102" s="9"/>
      <c r="M102" s="41"/>
      <c r="N102" s="36"/>
      <c r="R102" s="53"/>
    </row>
    <row r="103" spans="4:22" ht="14.75" x14ac:dyDescent="0.75">
      <c r="D103" s="85"/>
      <c r="F103" s="8"/>
      <c r="G103" s="8"/>
      <c r="H103" s="53"/>
      <c r="I103" s="9"/>
      <c r="M103" s="41"/>
      <c r="N103" s="36"/>
      <c r="R103" s="53"/>
      <c r="S103" s="47"/>
      <c r="T103" s="8"/>
      <c r="U103" s="8"/>
    </row>
    <row r="104" spans="4:22" ht="14.75" x14ac:dyDescent="0.75">
      <c r="D104" s="85"/>
      <c r="F104" s="8"/>
      <c r="G104" s="8"/>
      <c r="H104" s="53"/>
      <c r="I104" s="9"/>
      <c r="M104" s="41"/>
      <c r="N104" s="36"/>
      <c r="R104" s="53"/>
      <c r="S104" s="47"/>
      <c r="U104" s="8"/>
      <c r="V104" s="8"/>
    </row>
    <row r="105" spans="4:22" ht="14.75" x14ac:dyDescent="0.75">
      <c r="D105" s="85"/>
      <c r="F105" s="8"/>
      <c r="G105" s="8"/>
      <c r="H105" s="53"/>
      <c r="I105" s="9"/>
      <c r="M105" s="41"/>
      <c r="N105" s="36"/>
      <c r="R105" s="53"/>
      <c r="S105" s="47"/>
      <c r="U105" s="8"/>
      <c r="V105" s="8"/>
    </row>
    <row r="106" spans="4:22" ht="15" customHeight="1" x14ac:dyDescent="0.75">
      <c r="D106" s="85"/>
      <c r="F106" s="8"/>
      <c r="G106" s="8"/>
      <c r="H106" s="53"/>
      <c r="I106" s="9"/>
      <c r="M106" s="41"/>
      <c r="N106" s="36"/>
      <c r="R106" s="53"/>
      <c r="S106" s="47"/>
      <c r="U106" s="8"/>
      <c r="V106" s="8"/>
    </row>
    <row r="107" spans="4:22" ht="15" customHeight="1" x14ac:dyDescent="0.75">
      <c r="D107" s="85"/>
      <c r="F107" s="8"/>
      <c r="G107" s="8"/>
      <c r="H107" s="53"/>
      <c r="I107" s="9"/>
      <c r="M107" s="41"/>
      <c r="N107" s="36"/>
      <c r="R107" s="53"/>
      <c r="S107" s="47"/>
      <c r="U107" s="8"/>
      <c r="V107" s="8"/>
    </row>
    <row r="108" spans="4:22" ht="14.75" x14ac:dyDescent="0.75">
      <c r="D108" s="85"/>
      <c r="F108" s="8"/>
      <c r="G108" s="8"/>
      <c r="H108" s="53"/>
      <c r="I108" s="9"/>
      <c r="M108" s="41"/>
      <c r="N108" s="36"/>
      <c r="R108" s="53"/>
      <c r="S108" s="47"/>
      <c r="U108" s="8"/>
      <c r="V108" s="8"/>
    </row>
    <row r="109" spans="4:22" ht="14.75" x14ac:dyDescent="0.75">
      <c r="D109" s="85"/>
      <c r="F109" s="8"/>
      <c r="G109" s="8"/>
      <c r="H109" s="53"/>
      <c r="I109" s="9"/>
      <c r="M109" s="41"/>
      <c r="N109" s="36"/>
      <c r="R109" s="53"/>
      <c r="S109" s="47"/>
      <c r="U109" s="8"/>
      <c r="V109" s="8"/>
    </row>
    <row r="110" spans="4:22" ht="14.75" x14ac:dyDescent="0.75">
      <c r="D110" s="85"/>
      <c r="F110" s="8"/>
      <c r="G110" s="8"/>
      <c r="H110" s="53"/>
      <c r="I110" s="9"/>
      <c r="M110" s="41"/>
      <c r="N110" s="36"/>
      <c r="R110" s="53"/>
      <c r="S110" s="47"/>
      <c r="U110" s="8"/>
    </row>
    <row r="111" spans="4:22" ht="14.75" x14ac:dyDescent="0.75">
      <c r="D111" s="85"/>
      <c r="F111" s="8"/>
      <c r="G111" s="8"/>
      <c r="H111" s="53"/>
      <c r="I111" s="9"/>
      <c r="M111" s="41"/>
      <c r="N111" s="36"/>
      <c r="R111" s="53"/>
      <c r="S111" s="47"/>
      <c r="U111" s="8"/>
    </row>
    <row r="112" spans="4:22" ht="14.75" x14ac:dyDescent="0.75">
      <c r="D112" s="85"/>
      <c r="F112" s="8"/>
      <c r="G112" s="8"/>
      <c r="H112" s="53"/>
      <c r="I112" s="9"/>
      <c r="M112" s="41"/>
      <c r="N112" s="36"/>
      <c r="R112" s="53"/>
      <c r="S112" s="47"/>
      <c r="T112" s="8"/>
      <c r="U112" s="8"/>
    </row>
    <row r="113" spans="4:18" ht="14.75" x14ac:dyDescent="0.75">
      <c r="D113" s="85"/>
      <c r="F113" s="8"/>
      <c r="G113" s="8"/>
      <c r="H113" s="53"/>
      <c r="I113" s="9"/>
      <c r="M113" s="41"/>
      <c r="N113" s="36"/>
      <c r="R113" s="53"/>
    </row>
    <row r="114" spans="4:18" ht="14.75" x14ac:dyDescent="0.75">
      <c r="D114" s="85"/>
      <c r="F114" s="8"/>
      <c r="G114" s="8"/>
      <c r="H114" s="53"/>
      <c r="I114" s="9"/>
      <c r="M114" s="41"/>
      <c r="N114" s="36"/>
      <c r="R114" s="53"/>
    </row>
    <row r="115" spans="4:18" ht="14.75" x14ac:dyDescent="0.75">
      <c r="D115" s="85"/>
      <c r="F115" s="8"/>
      <c r="G115" s="8"/>
      <c r="H115" s="53"/>
      <c r="I115" s="9"/>
      <c r="M115" s="41"/>
      <c r="N115" s="36"/>
      <c r="R115" s="53"/>
    </row>
    <row r="116" spans="4:18" ht="14.75" x14ac:dyDescent="0.75">
      <c r="D116" s="85"/>
      <c r="F116" s="8"/>
      <c r="G116" s="8"/>
      <c r="H116" s="53"/>
      <c r="I116" s="9"/>
      <c r="M116" s="41"/>
      <c r="N116" s="36"/>
      <c r="R116" s="53"/>
    </row>
    <row r="117" spans="4:18" ht="14.75" x14ac:dyDescent="0.75">
      <c r="D117" s="85"/>
      <c r="F117" s="8"/>
      <c r="G117" s="8"/>
      <c r="H117" s="53"/>
      <c r="I117" s="9"/>
      <c r="M117" s="41"/>
      <c r="N117" s="36"/>
      <c r="R117" s="53"/>
    </row>
    <row r="118" spans="4:18" ht="14.75" x14ac:dyDescent="0.75">
      <c r="D118" s="85"/>
      <c r="F118" s="8"/>
      <c r="G118" s="8"/>
      <c r="H118" s="53"/>
      <c r="I118" s="9"/>
      <c r="M118" s="41"/>
      <c r="N118" s="36"/>
      <c r="R118" s="53"/>
    </row>
    <row r="119" spans="4:18" ht="14.75" x14ac:dyDescent="0.75">
      <c r="D119" s="85"/>
      <c r="F119" s="8"/>
      <c r="G119" s="8"/>
      <c r="H119" s="53"/>
      <c r="I119" s="9"/>
      <c r="M119" s="41"/>
      <c r="N119" s="36"/>
      <c r="R119" s="53"/>
    </row>
    <row r="120" spans="4:18" ht="14.75" x14ac:dyDescent="0.75">
      <c r="D120" s="85"/>
      <c r="F120" s="8"/>
      <c r="G120" s="8"/>
      <c r="H120" s="53"/>
      <c r="I120" s="9"/>
      <c r="M120" s="41"/>
      <c r="N120" s="36"/>
      <c r="R120" s="53"/>
    </row>
    <row r="121" spans="4:18" ht="14.75" x14ac:dyDescent="0.75">
      <c r="D121" s="85"/>
      <c r="F121" s="8"/>
      <c r="G121" s="8"/>
      <c r="H121" s="53"/>
      <c r="I121" s="9"/>
      <c r="M121" s="41"/>
      <c r="N121" s="36"/>
      <c r="R121" s="53"/>
    </row>
    <row r="122" spans="4:18" ht="14.75" x14ac:dyDescent="0.75">
      <c r="D122" s="85"/>
      <c r="F122" s="8"/>
      <c r="G122" s="8"/>
      <c r="H122" s="53"/>
      <c r="I122" s="9"/>
      <c r="M122" s="41"/>
      <c r="N122" s="36"/>
      <c r="R122" s="53"/>
    </row>
    <row r="123" spans="4:18" ht="14.75" x14ac:dyDescent="0.75">
      <c r="D123" s="85"/>
      <c r="F123" s="8"/>
      <c r="G123" s="8"/>
      <c r="H123" s="53"/>
      <c r="I123" s="9"/>
      <c r="M123" s="41"/>
      <c r="N123" s="36"/>
      <c r="R123" s="53"/>
    </row>
    <row r="124" spans="4:18" ht="14.75" x14ac:dyDescent="0.75">
      <c r="D124" s="85"/>
      <c r="F124" s="8"/>
      <c r="G124" s="8"/>
      <c r="H124" s="53"/>
      <c r="I124" s="9"/>
      <c r="M124" s="41"/>
      <c r="N124" s="36"/>
      <c r="R124" s="53"/>
    </row>
    <row r="125" spans="4:18" ht="14.75" x14ac:dyDescent="0.75">
      <c r="D125" s="85"/>
      <c r="F125" s="8"/>
      <c r="G125" s="8"/>
      <c r="H125" s="53"/>
      <c r="I125" s="9"/>
      <c r="M125" s="41"/>
      <c r="N125" s="36"/>
      <c r="R125" s="53"/>
    </row>
    <row r="126" spans="4:18" ht="14.75" x14ac:dyDescent="0.75">
      <c r="D126" s="85"/>
      <c r="F126" s="8"/>
      <c r="G126" s="8"/>
      <c r="H126" s="53"/>
      <c r="I126" s="9"/>
      <c r="M126" s="41"/>
      <c r="N126" s="36"/>
      <c r="R126" s="53"/>
    </row>
    <row r="127" spans="4:18" ht="14.75" x14ac:dyDescent="0.75">
      <c r="D127" s="85"/>
      <c r="F127" s="8"/>
      <c r="G127" s="8"/>
      <c r="H127" s="53"/>
      <c r="I127" s="9"/>
      <c r="M127" s="41"/>
      <c r="N127" s="36"/>
      <c r="R127" s="53"/>
    </row>
    <row r="128" spans="4:18" ht="14.75" x14ac:dyDescent="0.75">
      <c r="D128" s="85"/>
      <c r="F128" s="8"/>
      <c r="G128" s="8"/>
      <c r="H128" s="53"/>
      <c r="I128" s="9"/>
      <c r="M128" s="41"/>
      <c r="N128" s="36"/>
      <c r="R128" s="53"/>
    </row>
    <row r="129" spans="4:18" ht="14.75" x14ac:dyDescent="0.75">
      <c r="D129" s="85"/>
      <c r="F129" s="8"/>
      <c r="G129" s="8"/>
      <c r="H129" s="53"/>
      <c r="I129" s="9"/>
      <c r="M129" s="41"/>
      <c r="N129" s="36"/>
      <c r="R129" s="53"/>
    </row>
    <row r="130" spans="4:18" ht="14.75" x14ac:dyDescent="0.75">
      <c r="D130" s="85"/>
      <c r="F130" s="8"/>
      <c r="G130" s="8"/>
      <c r="H130" s="53"/>
      <c r="I130" s="9"/>
      <c r="M130" s="41"/>
      <c r="N130" s="36"/>
      <c r="R130" s="53"/>
    </row>
    <row r="131" spans="4:18" ht="14.75" x14ac:dyDescent="0.75">
      <c r="D131" s="85"/>
      <c r="F131" s="8"/>
      <c r="G131" s="8"/>
      <c r="H131" s="53"/>
      <c r="I131" s="9"/>
      <c r="M131" s="41"/>
      <c r="N131" s="36"/>
      <c r="R131" s="53"/>
    </row>
    <row r="132" spans="4:18" ht="14.75" x14ac:dyDescent="0.75">
      <c r="D132" s="85"/>
      <c r="F132" s="8"/>
      <c r="G132" s="8"/>
      <c r="H132" s="53"/>
      <c r="I132" s="9"/>
      <c r="M132" s="41"/>
      <c r="N132" s="36"/>
      <c r="R132" s="53"/>
    </row>
    <row r="133" spans="4:18" ht="14.75" x14ac:dyDescent="0.75">
      <c r="D133" s="85"/>
      <c r="F133" s="8"/>
      <c r="G133" s="8"/>
      <c r="H133" s="53"/>
      <c r="I133" s="9"/>
      <c r="M133" s="41"/>
      <c r="N133" s="36"/>
      <c r="R133" s="53"/>
    </row>
    <row r="134" spans="4:18" ht="14.75" x14ac:dyDescent="0.75">
      <c r="D134" s="85"/>
      <c r="F134" s="8"/>
      <c r="G134" s="8"/>
      <c r="H134" s="53"/>
      <c r="I134" s="9"/>
      <c r="M134" s="41"/>
      <c r="N134" s="36"/>
      <c r="R134" s="53"/>
    </row>
    <row r="135" spans="4:18" ht="15" customHeight="1" x14ac:dyDescent="0.75">
      <c r="D135" s="85"/>
      <c r="F135" s="8"/>
      <c r="G135" s="8"/>
      <c r="H135" s="53"/>
      <c r="I135" s="9"/>
      <c r="M135" s="41"/>
      <c r="N135" s="36"/>
      <c r="R135" s="53"/>
    </row>
    <row r="136" spans="4:18" ht="15" customHeight="1" x14ac:dyDescent="0.75">
      <c r="D136" s="85"/>
      <c r="F136" s="8"/>
      <c r="G136" s="8"/>
      <c r="H136" s="53"/>
      <c r="I136" s="9"/>
      <c r="M136" s="41"/>
      <c r="N136" s="36"/>
      <c r="R136" s="53"/>
    </row>
    <row r="137" spans="4:18" ht="15" customHeight="1" x14ac:dyDescent="0.75">
      <c r="D137" s="85"/>
      <c r="F137" s="8"/>
      <c r="G137" s="8"/>
      <c r="H137" s="53"/>
      <c r="I137" s="9"/>
      <c r="M137" s="41"/>
      <c r="N137" s="36"/>
      <c r="R137" s="53"/>
    </row>
    <row r="138" spans="4:18" ht="15" customHeight="1" x14ac:dyDescent="0.75">
      <c r="D138" s="85"/>
      <c r="F138" s="8"/>
      <c r="G138" s="8"/>
      <c r="H138" s="53"/>
      <c r="I138" s="9"/>
      <c r="M138" s="41"/>
      <c r="N138" s="36"/>
      <c r="R138" s="53"/>
    </row>
    <row r="139" spans="4:18" ht="15" customHeight="1" x14ac:dyDescent="0.75">
      <c r="D139" s="85"/>
      <c r="F139" s="8"/>
      <c r="G139" s="8"/>
      <c r="H139" s="53"/>
      <c r="I139" s="9"/>
      <c r="M139" s="41"/>
      <c r="N139" s="36"/>
      <c r="R139" s="53"/>
    </row>
    <row r="140" spans="4:18" ht="15" customHeight="1" x14ac:dyDescent="0.75">
      <c r="D140" s="85"/>
      <c r="F140" s="8"/>
      <c r="G140" s="8"/>
      <c r="H140" s="53"/>
      <c r="I140" s="9"/>
      <c r="M140" s="41"/>
      <c r="N140" s="36"/>
      <c r="R140" s="53"/>
    </row>
    <row r="141" spans="4:18" ht="15" customHeight="1" x14ac:dyDescent="0.75">
      <c r="D141" s="85"/>
      <c r="F141" s="8"/>
      <c r="G141" s="8"/>
      <c r="H141" s="53"/>
      <c r="I141" s="9"/>
      <c r="M141" s="41"/>
      <c r="N141" s="36"/>
      <c r="R141" s="53"/>
    </row>
    <row r="142" spans="4:18" ht="15" customHeight="1" x14ac:dyDescent="0.75">
      <c r="D142" s="85"/>
      <c r="F142" s="8"/>
      <c r="G142" s="8"/>
      <c r="H142" s="53"/>
      <c r="I142" s="9"/>
      <c r="M142" s="41"/>
      <c r="N142" s="36"/>
      <c r="R142" s="53"/>
    </row>
    <row r="143" spans="4:18" ht="15" customHeight="1" x14ac:dyDescent="0.75">
      <c r="D143" s="85"/>
      <c r="F143" s="8"/>
      <c r="G143" s="8"/>
      <c r="H143" s="53"/>
      <c r="I143" s="9"/>
      <c r="M143" s="41"/>
      <c r="N143" s="36"/>
      <c r="R143" s="53"/>
    </row>
    <row r="144" spans="4:18" ht="15" customHeight="1" x14ac:dyDescent="0.75">
      <c r="D144" s="85"/>
      <c r="F144" s="8"/>
      <c r="G144" s="8"/>
      <c r="H144" s="53"/>
      <c r="I144" s="9"/>
      <c r="M144" s="41"/>
      <c r="N144" s="36"/>
      <c r="R144" s="53"/>
    </row>
    <row r="145" spans="4:18" ht="15" customHeight="1" x14ac:dyDescent="0.75">
      <c r="D145" s="85"/>
      <c r="F145" s="8"/>
      <c r="G145" s="8"/>
      <c r="H145" s="53"/>
      <c r="I145" s="9"/>
      <c r="M145" s="41"/>
      <c r="N145" s="36"/>
      <c r="R145" s="53"/>
    </row>
    <row r="146" spans="4:18" ht="15" customHeight="1" x14ac:dyDescent="0.75">
      <c r="D146" s="85"/>
      <c r="F146" s="8"/>
      <c r="G146" s="8"/>
      <c r="H146" s="53"/>
      <c r="I146" s="9"/>
      <c r="M146" s="41"/>
      <c r="N146" s="36"/>
      <c r="R146" s="53"/>
    </row>
    <row r="147" spans="4:18" ht="15" customHeight="1" x14ac:dyDescent="0.75">
      <c r="D147" s="85"/>
      <c r="F147" s="8"/>
      <c r="G147" s="8"/>
      <c r="H147" s="53"/>
      <c r="I147" s="9"/>
      <c r="M147" s="41"/>
      <c r="N147" s="36"/>
      <c r="R147" s="53"/>
    </row>
    <row r="148" spans="4:18" ht="15" customHeight="1" x14ac:dyDescent="0.75">
      <c r="D148" s="85"/>
      <c r="F148" s="8"/>
      <c r="G148" s="8"/>
      <c r="H148" s="53"/>
      <c r="I148" s="9"/>
      <c r="M148" s="41"/>
      <c r="N148" s="36"/>
      <c r="R148" s="53"/>
    </row>
    <row r="149" spans="4:18" ht="15" customHeight="1" x14ac:dyDescent="0.75">
      <c r="D149" s="85"/>
      <c r="F149" s="8"/>
      <c r="G149" s="8"/>
      <c r="H149" s="53"/>
      <c r="I149" s="9"/>
      <c r="M149" s="41"/>
      <c r="N149" s="36"/>
      <c r="R149" s="53"/>
    </row>
    <row r="150" spans="4:18" ht="15" customHeight="1" x14ac:dyDescent="0.75">
      <c r="D150" s="85"/>
      <c r="F150" s="8"/>
      <c r="G150" s="8"/>
      <c r="H150" s="53"/>
      <c r="I150" s="9"/>
      <c r="M150" s="41"/>
      <c r="N150" s="36"/>
      <c r="R150" s="53"/>
    </row>
    <row r="151" spans="4:18" ht="15" customHeight="1" x14ac:dyDescent="0.75">
      <c r="D151" s="85"/>
      <c r="F151" s="8"/>
      <c r="G151" s="8"/>
      <c r="H151" s="53"/>
      <c r="I151" s="9"/>
      <c r="M151" s="41"/>
      <c r="N151" s="36"/>
      <c r="R151" s="53"/>
    </row>
    <row r="152" spans="4:18" ht="15" customHeight="1" x14ac:dyDescent="0.75">
      <c r="D152" s="85"/>
      <c r="F152" s="8"/>
      <c r="G152" s="8"/>
      <c r="H152" s="53"/>
      <c r="I152" s="9"/>
      <c r="M152" s="41"/>
      <c r="N152" s="36"/>
      <c r="R152" s="53"/>
    </row>
    <row r="153" spans="4:18" ht="15" customHeight="1" x14ac:dyDescent="0.75">
      <c r="D153" s="85"/>
      <c r="F153" s="8"/>
      <c r="G153" s="8"/>
      <c r="H153" s="53"/>
      <c r="I153" s="9"/>
      <c r="M153" s="41"/>
      <c r="N153" s="36"/>
      <c r="R153" s="53"/>
    </row>
    <row r="154" spans="4:18" ht="15" customHeight="1" x14ac:dyDescent="0.75">
      <c r="D154" s="85"/>
      <c r="F154" s="8"/>
      <c r="G154" s="8"/>
      <c r="H154" s="53"/>
      <c r="I154" s="9"/>
      <c r="M154" s="41"/>
      <c r="N154" s="36"/>
      <c r="R154" s="53"/>
    </row>
    <row r="155" spans="4:18" ht="15" customHeight="1" x14ac:dyDescent="0.75">
      <c r="D155" s="85"/>
      <c r="F155" s="8"/>
      <c r="G155" s="8"/>
      <c r="H155" s="53"/>
      <c r="I155" s="9"/>
      <c r="M155" s="41"/>
      <c r="N155" s="36"/>
      <c r="R155" s="53"/>
    </row>
    <row r="156" spans="4:18" ht="15" customHeight="1" x14ac:dyDescent="0.75">
      <c r="D156" s="85"/>
      <c r="F156" s="8"/>
      <c r="G156" s="8"/>
      <c r="H156" s="53"/>
      <c r="I156" s="9"/>
      <c r="M156" s="41"/>
      <c r="N156" s="36"/>
      <c r="R156" s="53"/>
    </row>
    <row r="157" spans="4:18" ht="15" customHeight="1" x14ac:dyDescent="0.75">
      <c r="D157" s="85"/>
      <c r="F157" s="8"/>
      <c r="G157" s="8"/>
      <c r="H157" s="53"/>
      <c r="I157" s="9"/>
      <c r="M157" s="41"/>
      <c r="N157" s="36"/>
      <c r="R157" s="53"/>
    </row>
    <row r="158" spans="4:18" ht="15" customHeight="1" x14ac:dyDescent="0.75">
      <c r="D158" s="85"/>
      <c r="F158" s="8"/>
      <c r="G158" s="8"/>
      <c r="H158" s="53"/>
      <c r="I158" s="9"/>
      <c r="M158" s="41"/>
      <c r="N158" s="36"/>
      <c r="R158" s="53"/>
    </row>
    <row r="159" spans="4:18" ht="15" customHeight="1" x14ac:dyDescent="0.75">
      <c r="D159" s="85"/>
      <c r="F159" s="8"/>
      <c r="G159" s="8"/>
      <c r="H159" s="53"/>
      <c r="I159" s="9"/>
      <c r="M159" s="41"/>
      <c r="N159" s="36"/>
      <c r="R159" s="53"/>
    </row>
    <row r="160" spans="4:18" ht="15" customHeight="1" x14ac:dyDescent="0.75">
      <c r="D160" s="85"/>
      <c r="F160" s="8"/>
      <c r="G160" s="8"/>
      <c r="H160" s="53"/>
      <c r="I160" s="9"/>
      <c r="M160" s="41"/>
      <c r="N160" s="36"/>
      <c r="R160" s="53"/>
    </row>
    <row r="161" spans="4:18" ht="15" customHeight="1" x14ac:dyDescent="0.75">
      <c r="D161" s="85"/>
      <c r="F161" s="8"/>
      <c r="G161" s="8"/>
      <c r="H161" s="53"/>
      <c r="I161" s="9"/>
      <c r="M161" s="41"/>
      <c r="N161" s="36"/>
      <c r="R161" s="53"/>
    </row>
    <row r="162" spans="4:18" ht="15" customHeight="1" x14ac:dyDescent="0.75">
      <c r="D162" s="85"/>
      <c r="F162" s="8"/>
      <c r="G162" s="8"/>
      <c r="H162" s="53"/>
      <c r="I162" s="9"/>
      <c r="M162" s="41"/>
      <c r="N162" s="36"/>
      <c r="R162" s="53"/>
    </row>
    <row r="163" spans="4:18" ht="15" customHeight="1" x14ac:dyDescent="0.75">
      <c r="D163" s="85"/>
      <c r="F163" s="8"/>
      <c r="G163" s="8"/>
      <c r="H163" s="53"/>
      <c r="I163" s="9"/>
      <c r="M163" s="41"/>
      <c r="N163" s="36"/>
      <c r="R163" s="53"/>
    </row>
    <row r="164" spans="4:18" ht="15" customHeight="1" x14ac:dyDescent="0.75">
      <c r="D164" s="85"/>
      <c r="F164" s="8"/>
      <c r="G164" s="8"/>
      <c r="H164" s="53"/>
      <c r="I164" s="9"/>
      <c r="M164" s="41"/>
      <c r="N164" s="36"/>
      <c r="R164" s="53"/>
    </row>
    <row r="165" spans="4:18" ht="15" customHeight="1" x14ac:dyDescent="0.75">
      <c r="D165" s="85"/>
      <c r="F165" s="8"/>
      <c r="G165" s="8"/>
      <c r="H165" s="53"/>
      <c r="I165" s="9"/>
      <c r="M165" s="41"/>
      <c r="N165" s="36"/>
      <c r="R165" s="53"/>
    </row>
    <row r="166" spans="4:18" ht="15" customHeight="1" x14ac:dyDescent="0.75">
      <c r="D166" s="85"/>
      <c r="F166" s="8"/>
      <c r="G166" s="8"/>
      <c r="H166" s="53"/>
      <c r="I166" s="9"/>
      <c r="M166" s="41"/>
      <c r="N166" s="36"/>
      <c r="R166" s="53"/>
    </row>
    <row r="167" spans="4:18" ht="15" customHeight="1" x14ac:dyDescent="0.75">
      <c r="D167" s="85"/>
      <c r="F167" s="8"/>
      <c r="G167" s="8"/>
      <c r="H167" s="53"/>
      <c r="I167" s="9"/>
      <c r="M167" s="41"/>
      <c r="N167" s="36"/>
      <c r="R167" s="53"/>
    </row>
    <row r="168" spans="4:18" ht="15" customHeight="1" x14ac:dyDescent="0.75">
      <c r="D168" s="85"/>
      <c r="F168" s="8"/>
      <c r="G168" s="8"/>
      <c r="H168" s="53"/>
      <c r="I168" s="9"/>
      <c r="M168" s="41"/>
      <c r="N168" s="36"/>
      <c r="R168" s="53"/>
    </row>
    <row r="169" spans="4:18" ht="15" customHeight="1" x14ac:dyDescent="0.75">
      <c r="D169" s="85"/>
      <c r="F169" s="8"/>
      <c r="G169" s="8"/>
      <c r="H169" s="53"/>
      <c r="I169" s="9"/>
      <c r="M169" s="41"/>
      <c r="N169" s="36"/>
      <c r="R169" s="53"/>
    </row>
    <row r="170" spans="4:18" ht="15" customHeight="1" x14ac:dyDescent="0.75">
      <c r="D170" s="85"/>
      <c r="F170" s="8"/>
      <c r="G170" s="8"/>
      <c r="H170" s="53"/>
      <c r="I170" s="9"/>
      <c r="M170" s="41"/>
      <c r="N170" s="36"/>
      <c r="R170" s="53"/>
    </row>
    <row r="171" spans="4:18" ht="15" customHeight="1" x14ac:dyDescent="0.75">
      <c r="D171" s="85"/>
      <c r="F171" s="8"/>
      <c r="G171" s="8"/>
      <c r="H171" s="53"/>
      <c r="I171" s="9"/>
      <c r="M171" s="41"/>
      <c r="N171" s="36"/>
      <c r="R171" s="53"/>
    </row>
    <row r="172" spans="4:18" ht="15" customHeight="1" x14ac:dyDescent="0.75">
      <c r="D172" s="85"/>
      <c r="F172" s="8"/>
      <c r="G172" s="8"/>
      <c r="H172" s="53"/>
      <c r="I172" s="9"/>
      <c r="M172" s="41"/>
      <c r="N172" s="36"/>
      <c r="R172" s="53"/>
    </row>
    <row r="173" spans="4:18" ht="15" customHeight="1" x14ac:dyDescent="0.75">
      <c r="D173" s="85"/>
      <c r="F173" s="8"/>
      <c r="G173" s="8"/>
      <c r="H173" s="53"/>
      <c r="I173" s="9"/>
      <c r="M173" s="41"/>
      <c r="N173" s="36"/>
      <c r="R173" s="53"/>
    </row>
    <row r="174" spans="4:18" ht="15" customHeight="1" x14ac:dyDescent="0.75">
      <c r="D174" s="85"/>
      <c r="F174" s="8"/>
      <c r="G174" s="8"/>
      <c r="H174" s="53"/>
      <c r="I174" s="9"/>
      <c r="M174" s="41"/>
      <c r="N174" s="36"/>
      <c r="R174" s="53"/>
    </row>
    <row r="175" spans="4:18" ht="15" customHeight="1" x14ac:dyDescent="0.75">
      <c r="D175" s="85"/>
      <c r="F175" s="8"/>
      <c r="G175" s="8"/>
      <c r="H175" s="53"/>
      <c r="I175" s="9"/>
      <c r="M175" s="41"/>
      <c r="N175" s="36"/>
      <c r="R175" s="53"/>
    </row>
    <row r="176" spans="4:18" ht="15" customHeight="1" x14ac:dyDescent="0.75">
      <c r="D176" s="85"/>
      <c r="F176" s="8"/>
      <c r="G176" s="8"/>
      <c r="H176" s="53"/>
      <c r="I176" s="9"/>
      <c r="M176" s="41"/>
      <c r="N176" s="36"/>
      <c r="R176" s="53"/>
    </row>
    <row r="177" spans="4:18" ht="15" customHeight="1" x14ac:dyDescent="0.75">
      <c r="D177" s="85"/>
      <c r="F177" s="8"/>
      <c r="G177" s="8"/>
      <c r="H177" s="53"/>
      <c r="I177" s="9"/>
      <c r="M177" s="41"/>
      <c r="N177" s="36"/>
      <c r="R177" s="53"/>
    </row>
    <row r="178" spans="4:18" ht="15" customHeight="1" x14ac:dyDescent="0.75">
      <c r="D178" s="85"/>
      <c r="F178" s="8"/>
      <c r="G178" s="8"/>
      <c r="H178" s="53"/>
      <c r="I178" s="9"/>
      <c r="M178" s="41"/>
      <c r="N178" s="36"/>
      <c r="R178" s="53"/>
    </row>
    <row r="179" spans="4:18" ht="15" customHeight="1" x14ac:dyDescent="0.75">
      <c r="D179" s="85"/>
      <c r="F179" s="8"/>
      <c r="G179" s="8"/>
      <c r="H179" s="53"/>
      <c r="I179" s="9"/>
      <c r="M179" s="41"/>
      <c r="N179" s="36"/>
      <c r="R179" s="53"/>
    </row>
    <row r="180" spans="4:18" ht="15" customHeight="1" x14ac:dyDescent="0.75">
      <c r="D180" s="85"/>
      <c r="F180" s="8"/>
      <c r="G180" s="8"/>
      <c r="H180" s="53"/>
      <c r="I180" s="9"/>
      <c r="M180" s="41"/>
      <c r="N180" s="36"/>
      <c r="R180" s="53"/>
    </row>
    <row r="181" spans="4:18" ht="15" customHeight="1" x14ac:dyDescent="0.75">
      <c r="D181" s="85"/>
      <c r="F181" s="8"/>
      <c r="G181" s="8"/>
      <c r="H181" s="53"/>
      <c r="I181" s="9"/>
      <c r="M181" s="41"/>
      <c r="N181" s="36"/>
      <c r="R181" s="53"/>
    </row>
    <row r="182" spans="4:18" ht="15" customHeight="1" x14ac:dyDescent="0.75">
      <c r="D182" s="85"/>
      <c r="F182" s="8"/>
      <c r="G182" s="8"/>
      <c r="H182" s="53"/>
      <c r="I182" s="9"/>
      <c r="M182" s="41"/>
      <c r="N182" s="36"/>
      <c r="R182" s="53"/>
    </row>
    <row r="183" spans="4:18" ht="15" customHeight="1" x14ac:dyDescent="0.75">
      <c r="D183" s="85"/>
      <c r="F183" s="8"/>
      <c r="G183" s="8"/>
      <c r="H183" s="53"/>
      <c r="I183" s="9"/>
      <c r="M183" s="41"/>
      <c r="N183" s="36"/>
      <c r="R183" s="53"/>
    </row>
    <row r="184" spans="4:18" ht="15" customHeight="1" x14ac:dyDescent="0.75">
      <c r="D184" s="85"/>
      <c r="F184" s="8"/>
      <c r="G184" s="8"/>
      <c r="H184" s="53"/>
      <c r="I184" s="9"/>
      <c r="M184" s="41"/>
      <c r="N184" s="36"/>
      <c r="R184" s="53"/>
    </row>
    <row r="185" spans="4:18" ht="15" customHeight="1" x14ac:dyDescent="0.75">
      <c r="D185" s="85"/>
      <c r="F185" s="8"/>
      <c r="G185" s="8"/>
      <c r="H185" s="53"/>
      <c r="I185" s="9"/>
      <c r="M185" s="41"/>
      <c r="N185" s="36"/>
      <c r="R185" s="53"/>
    </row>
    <row r="186" spans="4:18" ht="15" customHeight="1" x14ac:dyDescent="0.75">
      <c r="D186" s="85"/>
      <c r="F186" s="8"/>
      <c r="G186" s="8"/>
      <c r="H186" s="53"/>
      <c r="I186" s="9"/>
      <c r="M186" s="41"/>
      <c r="N186" s="36"/>
      <c r="R186" s="53"/>
    </row>
    <row r="187" spans="4:18" ht="15" customHeight="1" x14ac:dyDescent="0.75">
      <c r="D187" s="85"/>
      <c r="F187" s="8"/>
      <c r="G187" s="8"/>
      <c r="H187" s="53"/>
      <c r="I187" s="9"/>
      <c r="M187" s="41"/>
      <c r="N187" s="36"/>
      <c r="R187" s="53"/>
    </row>
    <row r="188" spans="4:18" ht="15" customHeight="1" x14ac:dyDescent="0.75">
      <c r="D188" s="85"/>
      <c r="F188" s="8"/>
      <c r="G188" s="8"/>
      <c r="H188" s="53"/>
      <c r="I188" s="9"/>
      <c r="M188" s="41"/>
      <c r="N188" s="36"/>
      <c r="R188" s="53"/>
    </row>
    <row r="189" spans="4:18" ht="15" customHeight="1" x14ac:dyDescent="0.75">
      <c r="D189" s="85"/>
      <c r="F189" s="8"/>
      <c r="G189" s="8"/>
      <c r="H189" s="53"/>
      <c r="I189" s="9"/>
      <c r="M189" s="41"/>
      <c r="N189" s="36"/>
      <c r="R189" s="53"/>
    </row>
    <row r="190" spans="4:18" ht="15" customHeight="1" x14ac:dyDescent="0.75">
      <c r="D190" s="85"/>
      <c r="F190" s="8"/>
      <c r="G190" s="8"/>
      <c r="H190" s="53"/>
      <c r="I190" s="9"/>
      <c r="M190" s="41"/>
      <c r="N190" s="36"/>
      <c r="R190" s="53"/>
    </row>
    <row r="191" spans="4:18" ht="15" customHeight="1" x14ac:dyDescent="0.75">
      <c r="D191" s="85"/>
      <c r="F191" s="8"/>
      <c r="G191" s="8"/>
      <c r="H191" s="53"/>
      <c r="I191" s="9"/>
      <c r="M191" s="41"/>
      <c r="N191" s="36"/>
      <c r="R191" s="53"/>
    </row>
    <row r="192" spans="4:18" ht="15" customHeight="1" x14ac:dyDescent="0.75">
      <c r="D192" s="85"/>
      <c r="F192" s="8"/>
      <c r="G192" s="8"/>
      <c r="H192" s="53"/>
      <c r="I192" s="9"/>
      <c r="M192" s="41"/>
      <c r="N192" s="36"/>
      <c r="R192" s="53"/>
    </row>
    <row r="193" spans="4:18" ht="15" customHeight="1" x14ac:dyDescent="0.75">
      <c r="D193" s="85"/>
      <c r="F193" s="8"/>
      <c r="G193" s="8"/>
      <c r="H193" s="53"/>
      <c r="I193" s="9"/>
      <c r="M193" s="41"/>
      <c r="N193" s="36"/>
      <c r="R193" s="53"/>
    </row>
    <row r="194" spans="4:18" ht="15" customHeight="1" x14ac:dyDescent="0.75">
      <c r="D194" s="85"/>
      <c r="F194" s="8"/>
      <c r="G194" s="8"/>
      <c r="H194" s="53"/>
      <c r="I194" s="9"/>
      <c r="M194" s="41"/>
      <c r="N194" s="36"/>
      <c r="R194" s="53"/>
    </row>
    <row r="195" spans="4:18" ht="15" customHeight="1" x14ac:dyDescent="0.75">
      <c r="D195" s="85"/>
      <c r="F195" s="8"/>
      <c r="G195" s="8"/>
      <c r="H195" s="53"/>
      <c r="I195" s="9"/>
      <c r="M195" s="41"/>
      <c r="N195" s="36"/>
      <c r="R195" s="53"/>
    </row>
    <row r="196" spans="4:18" ht="15" customHeight="1" x14ac:dyDescent="0.75">
      <c r="D196" s="85"/>
      <c r="F196" s="8"/>
      <c r="G196" s="8"/>
      <c r="H196" s="53"/>
      <c r="I196" s="9"/>
      <c r="M196" s="41"/>
      <c r="N196" s="36"/>
      <c r="R196" s="53"/>
    </row>
    <row r="197" spans="4:18" ht="15" customHeight="1" x14ac:dyDescent="0.75">
      <c r="D197" s="85"/>
      <c r="F197" s="8"/>
      <c r="G197" s="8"/>
      <c r="H197" s="53"/>
      <c r="I197" s="9"/>
      <c r="M197" s="41"/>
      <c r="N197" s="36"/>
      <c r="R197" s="53"/>
    </row>
    <row r="198" spans="4:18" ht="15" customHeight="1" x14ac:dyDescent="0.75">
      <c r="D198" s="85"/>
      <c r="F198" s="8"/>
      <c r="G198" s="8"/>
      <c r="H198" s="53"/>
      <c r="I198" s="9"/>
      <c r="M198" s="41"/>
      <c r="N198" s="36"/>
      <c r="R198" s="53"/>
    </row>
    <row r="199" spans="4:18" ht="15" customHeight="1" x14ac:dyDescent="0.75">
      <c r="D199" s="85"/>
      <c r="F199" s="8"/>
      <c r="G199" s="8"/>
      <c r="H199" s="53"/>
      <c r="I199" s="9"/>
      <c r="M199" s="41"/>
      <c r="N199" s="36"/>
      <c r="R199" s="53"/>
    </row>
    <row r="200" spans="4:18" ht="15" customHeight="1" x14ac:dyDescent="0.75">
      <c r="D200" s="85"/>
      <c r="F200" s="8"/>
      <c r="G200" s="8"/>
      <c r="H200" s="53"/>
      <c r="I200" s="9"/>
      <c r="M200" s="41"/>
      <c r="N200" s="36"/>
      <c r="R200" s="53"/>
    </row>
    <row r="201" spans="4:18" ht="15" customHeight="1" x14ac:dyDescent="0.75">
      <c r="D201" s="85"/>
      <c r="F201" s="8"/>
      <c r="G201" s="8"/>
      <c r="H201" s="53"/>
      <c r="I201" s="9"/>
      <c r="M201" s="41"/>
      <c r="N201" s="36"/>
      <c r="R201" s="53"/>
    </row>
    <row r="202" spans="4:18" ht="15" customHeight="1" x14ac:dyDescent="0.75">
      <c r="D202" s="85"/>
      <c r="F202" s="8"/>
      <c r="G202" s="8"/>
      <c r="H202" s="53"/>
      <c r="I202" s="9"/>
      <c r="M202" s="41"/>
      <c r="N202" s="36"/>
      <c r="R202" s="53"/>
    </row>
    <row r="203" spans="4:18" ht="15" customHeight="1" x14ac:dyDescent="0.75">
      <c r="D203" s="85"/>
      <c r="F203" s="8"/>
      <c r="G203" s="8"/>
      <c r="H203" s="53"/>
      <c r="I203" s="9"/>
      <c r="M203" s="41"/>
      <c r="N203" s="36"/>
      <c r="R203" s="53"/>
    </row>
    <row r="204" spans="4:18" ht="15" customHeight="1" x14ac:dyDescent="0.75">
      <c r="D204" s="85"/>
      <c r="F204" s="8"/>
      <c r="G204" s="8"/>
      <c r="H204" s="53"/>
      <c r="I204" s="9"/>
      <c r="M204" s="41"/>
      <c r="N204" s="36"/>
      <c r="R204" s="53"/>
    </row>
    <row r="205" spans="4:18" ht="15" customHeight="1" x14ac:dyDescent="0.75">
      <c r="D205" s="85"/>
      <c r="F205" s="8"/>
      <c r="G205" s="8"/>
      <c r="H205" s="53"/>
      <c r="I205" s="9"/>
      <c r="M205" s="41"/>
      <c r="N205" s="36"/>
      <c r="R205" s="53"/>
    </row>
    <row r="206" spans="4:18" ht="15" customHeight="1" x14ac:dyDescent="0.75">
      <c r="D206" s="85"/>
      <c r="F206" s="8"/>
      <c r="G206" s="8"/>
      <c r="H206" s="53"/>
      <c r="I206" s="9"/>
      <c r="M206" s="41"/>
      <c r="N206" s="36"/>
      <c r="R206" s="53"/>
    </row>
    <row r="207" spans="4:18" ht="15" customHeight="1" x14ac:dyDescent="0.75">
      <c r="D207" s="85"/>
      <c r="F207" s="8"/>
      <c r="G207" s="8"/>
      <c r="H207" s="53"/>
      <c r="I207" s="9"/>
      <c r="M207" s="41"/>
      <c r="N207" s="36"/>
      <c r="R207" s="53"/>
    </row>
    <row r="208" spans="4:18" ht="15" customHeight="1" x14ac:dyDescent="0.75">
      <c r="D208" s="85"/>
      <c r="F208" s="8"/>
      <c r="G208" s="8"/>
      <c r="H208" s="53"/>
      <c r="I208" s="9"/>
      <c r="M208" s="41"/>
      <c r="N208" s="36"/>
      <c r="R208" s="53"/>
    </row>
    <row r="209" spans="4:18" ht="15" customHeight="1" x14ac:dyDescent="0.75">
      <c r="D209" s="85"/>
      <c r="F209" s="8"/>
      <c r="G209" s="8"/>
      <c r="H209" s="53"/>
      <c r="I209" s="9"/>
      <c r="M209" s="41"/>
      <c r="N209" s="36"/>
      <c r="R209" s="53"/>
    </row>
    <row r="210" spans="4:18" ht="15" customHeight="1" x14ac:dyDescent="0.75">
      <c r="D210" s="85"/>
      <c r="F210" s="8"/>
      <c r="G210" s="8"/>
      <c r="H210" s="53"/>
      <c r="I210" s="9"/>
      <c r="M210" s="41"/>
      <c r="N210" s="36"/>
      <c r="R210" s="53"/>
    </row>
    <row r="211" spans="4:18" ht="15" customHeight="1" x14ac:dyDescent="0.75">
      <c r="D211" s="85"/>
      <c r="F211" s="8"/>
      <c r="G211" s="8"/>
      <c r="H211" s="53"/>
      <c r="I211" s="9"/>
      <c r="M211" s="41"/>
      <c r="N211" s="36"/>
      <c r="R211" s="53"/>
    </row>
    <row r="212" spans="4:18" ht="15" customHeight="1" x14ac:dyDescent="0.75">
      <c r="D212" s="85"/>
      <c r="F212" s="8"/>
      <c r="G212" s="8"/>
      <c r="H212" s="53"/>
      <c r="I212" s="9"/>
      <c r="M212" s="41"/>
      <c r="N212" s="36"/>
      <c r="R212" s="53"/>
    </row>
    <row r="213" spans="4:18" ht="15" customHeight="1" x14ac:dyDescent="0.75">
      <c r="D213" s="85"/>
      <c r="F213" s="8"/>
      <c r="G213" s="8"/>
      <c r="H213" s="53"/>
      <c r="I213" s="9"/>
      <c r="M213" s="41"/>
      <c r="N213" s="36"/>
      <c r="R213" s="53"/>
    </row>
    <row r="214" spans="4:18" ht="15" customHeight="1" x14ac:dyDescent="0.75">
      <c r="D214" s="85"/>
      <c r="F214" s="8"/>
      <c r="G214" s="8"/>
      <c r="H214" s="53"/>
      <c r="I214" s="9"/>
      <c r="M214" s="41"/>
      <c r="N214" s="36"/>
      <c r="R214" s="53"/>
    </row>
    <row r="215" spans="4:18" ht="15" customHeight="1" x14ac:dyDescent="0.75">
      <c r="D215" s="85"/>
      <c r="F215" s="8"/>
      <c r="G215" s="8"/>
      <c r="H215" s="53"/>
      <c r="I215" s="9"/>
      <c r="M215" s="41"/>
      <c r="N215" s="36"/>
      <c r="R215" s="53"/>
    </row>
    <row r="216" spans="4:18" ht="15" customHeight="1" x14ac:dyDescent="0.75">
      <c r="D216" s="85"/>
      <c r="F216" s="8"/>
      <c r="G216" s="8"/>
      <c r="H216" s="53"/>
      <c r="I216" s="9"/>
      <c r="M216" s="41"/>
      <c r="N216" s="36"/>
      <c r="R216" s="53"/>
    </row>
    <row r="217" spans="4:18" ht="15" customHeight="1" x14ac:dyDescent="0.75">
      <c r="D217" s="85"/>
      <c r="F217" s="8"/>
      <c r="G217" s="8"/>
      <c r="H217" s="53"/>
      <c r="I217" s="9"/>
      <c r="M217" s="41"/>
      <c r="N217" s="36"/>
      <c r="R217" s="53"/>
    </row>
    <row r="218" spans="4:18" ht="15" customHeight="1" x14ac:dyDescent="0.75">
      <c r="D218" s="85"/>
      <c r="F218" s="8"/>
      <c r="G218" s="8"/>
      <c r="H218" s="53"/>
      <c r="I218" s="9"/>
      <c r="M218" s="41"/>
      <c r="N218" s="36"/>
      <c r="R218" s="53"/>
    </row>
    <row r="219" spans="4:18" ht="15" customHeight="1" x14ac:dyDescent="0.75">
      <c r="D219" s="85"/>
      <c r="F219" s="8"/>
      <c r="G219" s="8"/>
      <c r="H219" s="53"/>
      <c r="I219" s="9"/>
      <c r="M219" s="41"/>
      <c r="N219" s="36"/>
      <c r="R219" s="53"/>
    </row>
    <row r="220" spans="4:18" ht="15" customHeight="1" x14ac:dyDescent="0.75">
      <c r="D220" s="85"/>
      <c r="F220" s="8"/>
      <c r="G220" s="8"/>
      <c r="H220" s="53"/>
      <c r="I220" s="9"/>
      <c r="M220" s="41"/>
      <c r="N220" s="36"/>
      <c r="R220" s="53"/>
    </row>
    <row r="221" spans="4:18" ht="15" customHeight="1" x14ac:dyDescent="0.75">
      <c r="D221" s="85"/>
      <c r="F221" s="8"/>
      <c r="G221" s="8"/>
      <c r="H221" s="53"/>
      <c r="I221" s="9"/>
      <c r="M221" s="41"/>
      <c r="N221" s="36"/>
      <c r="R221" s="53"/>
    </row>
    <row r="222" spans="4:18" ht="15" customHeight="1" x14ac:dyDescent="0.75">
      <c r="D222" s="85"/>
      <c r="F222" s="8"/>
      <c r="G222" s="8"/>
      <c r="H222" s="53"/>
      <c r="I222" s="9"/>
      <c r="M222" s="41"/>
      <c r="N222" s="36"/>
      <c r="R222" s="53"/>
    </row>
    <row r="223" spans="4:18" ht="15" customHeight="1" x14ac:dyDescent="0.75">
      <c r="D223" s="85"/>
      <c r="F223" s="8"/>
      <c r="G223" s="8"/>
      <c r="H223" s="53"/>
      <c r="I223" s="9"/>
      <c r="M223" s="41"/>
      <c r="N223" s="36"/>
      <c r="R223" s="53"/>
    </row>
    <row r="224" spans="4:18" ht="15" customHeight="1" x14ac:dyDescent="0.75">
      <c r="D224" s="85"/>
      <c r="F224" s="8"/>
      <c r="G224" s="8"/>
      <c r="H224" s="53"/>
      <c r="I224" s="9"/>
      <c r="M224" s="41"/>
      <c r="N224" s="36"/>
      <c r="R224" s="53"/>
    </row>
    <row r="225" spans="4:18" ht="15" customHeight="1" x14ac:dyDescent="0.75">
      <c r="D225" s="85"/>
      <c r="F225" s="8"/>
      <c r="G225" s="8"/>
      <c r="H225" s="53"/>
      <c r="I225" s="9"/>
      <c r="M225" s="41"/>
      <c r="N225" s="36"/>
      <c r="R225" s="53"/>
    </row>
    <row r="226" spans="4:18" ht="15" customHeight="1" x14ac:dyDescent="0.75">
      <c r="D226" s="85"/>
      <c r="F226" s="8"/>
      <c r="G226" s="8"/>
      <c r="H226" s="53"/>
      <c r="I226" s="9"/>
      <c r="M226" s="41"/>
      <c r="N226" s="36"/>
      <c r="R226" s="53"/>
    </row>
    <row r="227" spans="4:18" ht="15" customHeight="1" x14ac:dyDescent="0.75">
      <c r="D227" s="85"/>
      <c r="F227" s="8"/>
      <c r="G227" s="8"/>
      <c r="H227" s="53"/>
      <c r="I227" s="9"/>
      <c r="M227" s="41"/>
      <c r="N227" s="36"/>
      <c r="R227" s="53"/>
    </row>
    <row r="228" spans="4:18" ht="15" customHeight="1" x14ac:dyDescent="0.75">
      <c r="D228" s="85"/>
      <c r="F228" s="8"/>
      <c r="G228" s="8"/>
      <c r="H228" s="53"/>
      <c r="I228" s="9"/>
      <c r="M228" s="41"/>
      <c r="N228" s="36"/>
      <c r="R228" s="53"/>
    </row>
    <row r="229" spans="4:18" ht="15" customHeight="1" x14ac:dyDescent="0.75">
      <c r="D229" s="85"/>
      <c r="F229" s="8"/>
      <c r="G229" s="8"/>
      <c r="H229" s="53"/>
      <c r="I229" s="9"/>
      <c r="M229" s="41"/>
      <c r="N229" s="36"/>
      <c r="R229" s="53"/>
    </row>
    <row r="230" spans="4:18" ht="15" customHeight="1" x14ac:dyDescent="0.75">
      <c r="D230" s="85"/>
      <c r="F230" s="8"/>
      <c r="G230" s="8"/>
      <c r="H230" s="53"/>
      <c r="I230" s="9"/>
      <c r="M230" s="41"/>
      <c r="N230" s="36"/>
      <c r="R230" s="53"/>
    </row>
    <row r="231" spans="4:18" ht="15" customHeight="1" x14ac:dyDescent="0.75">
      <c r="D231" s="85"/>
      <c r="F231" s="8"/>
      <c r="G231" s="8"/>
      <c r="H231" s="53"/>
      <c r="I231" s="9"/>
      <c r="M231" s="41"/>
      <c r="N231" s="36"/>
      <c r="R231" s="53"/>
    </row>
    <row r="232" spans="4:18" ht="15" customHeight="1" x14ac:dyDescent="0.75">
      <c r="D232" s="85"/>
      <c r="F232" s="8"/>
      <c r="G232" s="8"/>
      <c r="H232" s="53"/>
      <c r="I232" s="9"/>
      <c r="M232" s="41"/>
      <c r="N232" s="36"/>
      <c r="R232" s="53"/>
    </row>
    <row r="233" spans="4:18" ht="15" customHeight="1" x14ac:dyDescent="0.75">
      <c r="D233" s="85"/>
      <c r="F233" s="8"/>
      <c r="G233" s="8"/>
      <c r="H233" s="53"/>
      <c r="I233" s="9"/>
      <c r="M233" s="41"/>
      <c r="N233" s="36"/>
      <c r="R233" s="53"/>
    </row>
    <row r="234" spans="4:18" ht="15" customHeight="1" x14ac:dyDescent="0.75">
      <c r="D234" s="85"/>
      <c r="F234" s="8"/>
      <c r="G234" s="8"/>
      <c r="H234" s="53"/>
      <c r="I234" s="9"/>
      <c r="M234" s="41"/>
      <c r="N234" s="36"/>
      <c r="R234" s="53"/>
    </row>
    <row r="235" spans="4:18" ht="15" customHeight="1" x14ac:dyDescent="0.75">
      <c r="D235" s="85"/>
      <c r="F235" s="8"/>
      <c r="G235" s="8"/>
      <c r="H235" s="53"/>
      <c r="I235" s="9"/>
      <c r="M235" s="41"/>
      <c r="N235" s="36"/>
      <c r="R235" s="53"/>
    </row>
    <row r="236" spans="4:18" ht="15" customHeight="1" x14ac:dyDescent="0.75">
      <c r="D236" s="85"/>
      <c r="F236" s="8"/>
      <c r="G236" s="8"/>
      <c r="H236" s="53"/>
      <c r="I236" s="9"/>
      <c r="M236" s="41"/>
      <c r="N236" s="36"/>
      <c r="R236" s="53"/>
    </row>
    <row r="237" spans="4:18" ht="15" customHeight="1" x14ac:dyDescent="0.75">
      <c r="D237" s="85"/>
      <c r="F237" s="8"/>
      <c r="G237" s="8"/>
      <c r="H237" s="53"/>
      <c r="I237" s="9"/>
      <c r="M237" s="41"/>
      <c r="N237" s="36"/>
      <c r="R237" s="53"/>
    </row>
    <row r="238" spans="4:18" ht="15" customHeight="1" x14ac:dyDescent="0.75">
      <c r="D238" s="85"/>
      <c r="F238" s="8"/>
      <c r="G238" s="8"/>
      <c r="H238" s="53"/>
      <c r="I238" s="9"/>
      <c r="M238" s="41"/>
      <c r="N238" s="36"/>
      <c r="R238" s="53"/>
    </row>
    <row r="239" spans="4:18" ht="15" customHeight="1" x14ac:dyDescent="0.75">
      <c r="D239" s="85"/>
      <c r="F239" s="8"/>
      <c r="G239" s="8"/>
      <c r="H239" s="53"/>
      <c r="I239" s="9"/>
      <c r="M239" s="41"/>
      <c r="N239" s="36"/>
      <c r="R239" s="53"/>
    </row>
    <row r="240" spans="4:18" ht="15" customHeight="1" x14ac:dyDescent="0.75">
      <c r="D240" s="85"/>
      <c r="F240" s="8"/>
      <c r="G240" s="8"/>
      <c r="H240" s="53"/>
      <c r="I240" s="9"/>
      <c r="M240" s="41"/>
      <c r="N240" s="36"/>
      <c r="R240" s="53"/>
    </row>
    <row r="241" spans="4:18" ht="15" customHeight="1" x14ac:dyDescent="0.75">
      <c r="D241" s="85"/>
      <c r="F241" s="8"/>
      <c r="G241" s="8"/>
      <c r="H241" s="53"/>
      <c r="I241" s="9"/>
      <c r="M241" s="41"/>
      <c r="N241" s="36"/>
      <c r="R241" s="53"/>
    </row>
    <row r="242" spans="4:18" ht="15" customHeight="1" x14ac:dyDescent="0.75">
      <c r="D242" s="85"/>
      <c r="F242" s="8"/>
      <c r="G242" s="8"/>
      <c r="H242" s="53"/>
      <c r="I242" s="9"/>
      <c r="M242" s="41"/>
      <c r="N242" s="36"/>
      <c r="R242" s="53"/>
    </row>
    <row r="243" spans="4:18" ht="15" customHeight="1" x14ac:dyDescent="0.75">
      <c r="D243" s="85"/>
      <c r="F243" s="8"/>
      <c r="G243" s="8"/>
      <c r="H243" s="53"/>
      <c r="I243" s="9"/>
      <c r="M243" s="41"/>
      <c r="N243" s="36"/>
      <c r="R243" s="53"/>
    </row>
    <row r="244" spans="4:18" ht="15" customHeight="1" x14ac:dyDescent="0.75">
      <c r="D244" s="85"/>
      <c r="F244" s="8"/>
      <c r="G244" s="8"/>
      <c r="H244" s="53"/>
      <c r="I244" s="9"/>
      <c r="M244" s="41"/>
      <c r="N244" s="36"/>
      <c r="R244" s="53"/>
    </row>
    <row r="245" spans="4:18" ht="15" customHeight="1" x14ac:dyDescent="0.75">
      <c r="D245" s="85"/>
      <c r="F245" s="8"/>
      <c r="G245" s="8"/>
      <c r="H245" s="53"/>
      <c r="I245" s="9"/>
      <c r="M245" s="41"/>
      <c r="N245" s="36"/>
      <c r="R245" s="53"/>
    </row>
    <row r="246" spans="4:18" ht="15" customHeight="1" x14ac:dyDescent="0.75">
      <c r="D246" s="85"/>
      <c r="F246" s="8"/>
      <c r="G246" s="8"/>
      <c r="H246" s="53"/>
      <c r="I246" s="9"/>
      <c r="M246" s="41"/>
      <c r="N246" s="36"/>
      <c r="R246" s="53"/>
    </row>
    <row r="247" spans="4:18" ht="15" customHeight="1" x14ac:dyDescent="0.75">
      <c r="D247" s="85"/>
      <c r="F247" s="8"/>
      <c r="G247" s="8"/>
      <c r="H247" s="53"/>
      <c r="I247" s="9"/>
      <c r="M247" s="41"/>
      <c r="N247" s="36"/>
      <c r="R247" s="53"/>
    </row>
    <row r="248" spans="4:18" ht="15" customHeight="1" x14ac:dyDescent="0.75">
      <c r="D248" s="85"/>
      <c r="F248" s="8"/>
      <c r="G248" s="8"/>
      <c r="H248" s="53"/>
      <c r="I248" s="9"/>
      <c r="M248" s="41"/>
      <c r="N248" s="36"/>
      <c r="R248" s="53"/>
    </row>
    <row r="249" spans="4:18" ht="15" customHeight="1" x14ac:dyDescent="0.75">
      <c r="D249" s="85"/>
      <c r="F249" s="8"/>
      <c r="G249" s="8"/>
      <c r="H249" s="53"/>
      <c r="I249" s="9"/>
      <c r="M249" s="41"/>
      <c r="N249" s="36"/>
      <c r="R249" s="53"/>
    </row>
    <row r="250" spans="4:18" ht="15" customHeight="1" x14ac:dyDescent="0.75">
      <c r="D250" s="85"/>
      <c r="F250" s="8"/>
      <c r="G250" s="8"/>
      <c r="H250" s="53"/>
      <c r="I250" s="9"/>
      <c r="M250" s="41"/>
      <c r="N250" s="36"/>
      <c r="R250" s="53"/>
    </row>
    <row r="251" spans="4:18" ht="15" customHeight="1" x14ac:dyDescent="0.75">
      <c r="D251" s="85"/>
      <c r="F251" s="8"/>
      <c r="G251" s="8"/>
      <c r="H251" s="53"/>
      <c r="I251" s="9"/>
      <c r="M251" s="41"/>
      <c r="N251" s="36"/>
      <c r="R251" s="53"/>
    </row>
    <row r="252" spans="4:18" ht="15" customHeight="1" x14ac:dyDescent="0.75">
      <c r="D252" s="85"/>
      <c r="F252" s="8"/>
      <c r="G252" s="8"/>
      <c r="H252" s="53"/>
      <c r="I252" s="9"/>
      <c r="M252" s="41"/>
      <c r="N252" s="36"/>
      <c r="R252" s="53"/>
    </row>
    <row r="253" spans="4:18" ht="15" customHeight="1" x14ac:dyDescent="0.75">
      <c r="D253" s="85"/>
      <c r="F253" s="8"/>
      <c r="G253" s="8"/>
      <c r="H253" s="53"/>
      <c r="I253" s="9"/>
      <c r="M253" s="41"/>
      <c r="N253" s="36"/>
      <c r="R253" s="53"/>
    </row>
    <row r="254" spans="4:18" ht="15" customHeight="1" x14ac:dyDescent="0.75">
      <c r="D254" s="85"/>
      <c r="F254" s="8"/>
      <c r="G254" s="8"/>
      <c r="H254" s="53"/>
      <c r="I254" s="9"/>
      <c r="M254" s="41"/>
      <c r="N254" s="36"/>
      <c r="R254" s="53"/>
    </row>
    <row r="255" spans="4:18" ht="15" customHeight="1" x14ac:dyDescent="0.75">
      <c r="D255" s="85"/>
      <c r="F255" s="8"/>
      <c r="G255" s="8"/>
      <c r="H255" s="53"/>
      <c r="I255" s="9"/>
      <c r="M255" s="41"/>
      <c r="N255" s="36"/>
      <c r="R255" s="53"/>
    </row>
    <row r="256" spans="4:18" ht="15" customHeight="1" x14ac:dyDescent="0.75">
      <c r="D256" s="85"/>
      <c r="F256" s="8"/>
      <c r="G256" s="8"/>
      <c r="H256" s="53"/>
      <c r="I256" s="9"/>
      <c r="M256" s="41"/>
      <c r="N256" s="36"/>
      <c r="R256" s="53"/>
    </row>
    <row r="257" spans="4:18" ht="15" customHeight="1" x14ac:dyDescent="0.75">
      <c r="D257" s="85"/>
      <c r="F257" s="8"/>
      <c r="G257" s="8"/>
      <c r="H257" s="53"/>
      <c r="I257" s="9"/>
      <c r="M257" s="41"/>
      <c r="N257" s="36"/>
      <c r="R257" s="53"/>
    </row>
    <row r="258" spans="4:18" ht="15" customHeight="1" x14ac:dyDescent="0.75">
      <c r="D258" s="85"/>
      <c r="F258" s="8"/>
      <c r="G258" s="8"/>
      <c r="H258" s="53"/>
      <c r="I258" s="9"/>
      <c r="M258" s="41"/>
      <c r="N258" s="36"/>
      <c r="R258" s="53"/>
    </row>
    <row r="259" spans="4:18" ht="15" customHeight="1" x14ac:dyDescent="0.75">
      <c r="D259" s="85"/>
      <c r="F259" s="8"/>
      <c r="G259" s="8"/>
      <c r="H259" s="53"/>
      <c r="I259" s="9"/>
      <c r="M259" s="41"/>
      <c r="N259" s="36"/>
      <c r="R259" s="53"/>
    </row>
    <row r="260" spans="4:18" ht="15" customHeight="1" x14ac:dyDescent="0.75">
      <c r="D260" s="85"/>
      <c r="F260" s="8"/>
      <c r="G260" s="8"/>
      <c r="H260" s="53"/>
      <c r="I260" s="9"/>
      <c r="M260" s="41"/>
      <c r="N260" s="36"/>
      <c r="R260" s="53"/>
    </row>
    <row r="261" spans="4:18" ht="15" customHeight="1" x14ac:dyDescent="0.75">
      <c r="D261" s="85"/>
      <c r="F261" s="8"/>
      <c r="G261" s="8"/>
      <c r="H261" s="53"/>
      <c r="I261" s="9"/>
      <c r="M261" s="41"/>
      <c r="N261" s="36"/>
      <c r="R261" s="53"/>
    </row>
    <row r="262" spans="4:18" ht="15" customHeight="1" x14ac:dyDescent="0.75">
      <c r="D262" s="85"/>
      <c r="F262" s="8"/>
      <c r="G262" s="8"/>
      <c r="H262" s="53"/>
      <c r="I262" s="9"/>
      <c r="M262" s="41"/>
      <c r="N262" s="36"/>
      <c r="R262" s="53"/>
    </row>
    <row r="263" spans="4:18" ht="15" customHeight="1" x14ac:dyDescent="0.75">
      <c r="D263" s="85"/>
      <c r="F263" s="8"/>
      <c r="G263" s="8"/>
      <c r="H263" s="53"/>
      <c r="I263" s="9"/>
      <c r="M263" s="41"/>
      <c r="N263" s="36"/>
      <c r="R263" s="53"/>
    </row>
    <row r="264" spans="4:18" ht="15" customHeight="1" x14ac:dyDescent="0.75">
      <c r="D264" s="85"/>
      <c r="F264" s="8"/>
      <c r="G264" s="8"/>
      <c r="H264" s="53"/>
      <c r="I264" s="9"/>
      <c r="M264" s="41"/>
      <c r="N264" s="36"/>
      <c r="R264" s="53"/>
    </row>
    <row r="265" spans="4:18" ht="15" customHeight="1" x14ac:dyDescent="0.75">
      <c r="D265" s="85"/>
      <c r="F265" s="8"/>
      <c r="G265" s="8"/>
      <c r="H265" s="53"/>
      <c r="I265" s="9"/>
      <c r="M265" s="41"/>
      <c r="N265" s="36"/>
      <c r="R265" s="53"/>
    </row>
    <row r="266" spans="4:18" ht="15" customHeight="1" x14ac:dyDescent="0.75">
      <c r="D266" s="85"/>
      <c r="F266" s="8"/>
      <c r="G266" s="8"/>
      <c r="H266" s="53"/>
      <c r="I266" s="9"/>
      <c r="M266" s="41"/>
      <c r="N266" s="36"/>
      <c r="R266" s="53"/>
    </row>
    <row r="267" spans="4:18" ht="15" customHeight="1" x14ac:dyDescent="0.75">
      <c r="D267" s="85"/>
      <c r="F267" s="8"/>
      <c r="G267" s="8"/>
      <c r="H267" s="53"/>
      <c r="I267" s="9"/>
      <c r="M267" s="41"/>
      <c r="N267" s="36"/>
      <c r="R267" s="53"/>
    </row>
    <row r="268" spans="4:18" ht="15" customHeight="1" x14ac:dyDescent="0.75">
      <c r="D268" s="85"/>
      <c r="F268" s="8"/>
      <c r="G268" s="8"/>
      <c r="H268" s="53"/>
      <c r="I268" s="9"/>
      <c r="M268" s="41"/>
      <c r="N268" s="36"/>
      <c r="R268" s="53"/>
    </row>
    <row r="269" spans="4:18" ht="15" customHeight="1" x14ac:dyDescent="0.75">
      <c r="D269" s="85"/>
      <c r="F269" s="8"/>
      <c r="G269" s="8"/>
      <c r="H269" s="53"/>
      <c r="I269" s="9"/>
      <c r="M269" s="41"/>
      <c r="N269" s="36"/>
      <c r="R269" s="53"/>
    </row>
    <row r="270" spans="4:18" ht="15" customHeight="1" x14ac:dyDescent="0.75">
      <c r="D270" s="85"/>
      <c r="F270" s="8"/>
      <c r="G270" s="8"/>
      <c r="H270" s="53"/>
      <c r="I270" s="9"/>
      <c r="M270" s="41"/>
      <c r="N270" s="36"/>
      <c r="R270" s="53"/>
    </row>
    <row r="271" spans="4:18" ht="15" customHeight="1" x14ac:dyDescent="0.75">
      <c r="D271" s="85"/>
      <c r="F271" s="8"/>
      <c r="G271" s="8"/>
      <c r="H271" s="53"/>
      <c r="I271" s="9"/>
      <c r="M271" s="41"/>
      <c r="N271" s="36"/>
      <c r="R271" s="53"/>
    </row>
    <row r="272" spans="4:18" ht="15" customHeight="1" x14ac:dyDescent="0.75">
      <c r="D272" s="85"/>
      <c r="F272" s="8"/>
      <c r="G272" s="8"/>
      <c r="H272" s="53"/>
      <c r="I272" s="9"/>
      <c r="M272" s="41"/>
      <c r="N272" s="36"/>
      <c r="R272" s="53"/>
    </row>
    <row r="273" spans="4:18" ht="15" customHeight="1" x14ac:dyDescent="0.75">
      <c r="D273" s="85"/>
      <c r="F273" s="8"/>
      <c r="G273" s="8"/>
      <c r="H273" s="53"/>
      <c r="I273" s="9"/>
      <c r="M273" s="41"/>
      <c r="N273" s="36"/>
      <c r="R273" s="53"/>
    </row>
    <row r="274" spans="4:18" ht="15" customHeight="1" x14ac:dyDescent="0.75">
      <c r="D274" s="85"/>
      <c r="F274" s="8"/>
      <c r="G274" s="8"/>
      <c r="H274" s="53"/>
      <c r="I274" s="9"/>
      <c r="M274" s="41"/>
      <c r="N274" s="36"/>
      <c r="R274" s="53"/>
    </row>
    <row r="275" spans="4:18" ht="15" customHeight="1" x14ac:dyDescent="0.75">
      <c r="D275" s="85"/>
      <c r="F275" s="8"/>
      <c r="G275" s="8"/>
      <c r="H275" s="53"/>
      <c r="I275" s="9"/>
      <c r="M275" s="41"/>
      <c r="N275" s="36"/>
      <c r="R275" s="53"/>
    </row>
    <row r="276" spans="4:18" ht="15" customHeight="1" x14ac:dyDescent="0.75">
      <c r="D276" s="85"/>
      <c r="F276" s="8"/>
      <c r="G276" s="8"/>
      <c r="H276" s="53"/>
      <c r="I276" s="9"/>
      <c r="M276" s="41"/>
      <c r="N276" s="36"/>
      <c r="R276" s="53"/>
    </row>
    <row r="277" spans="4:18" ht="15" customHeight="1" x14ac:dyDescent="0.75">
      <c r="D277" s="85"/>
      <c r="F277" s="8"/>
      <c r="G277" s="8"/>
      <c r="H277" s="53"/>
      <c r="I277" s="9"/>
      <c r="M277" s="41"/>
      <c r="N277" s="36"/>
      <c r="R277" s="53"/>
    </row>
    <row r="278" spans="4:18" ht="15" customHeight="1" x14ac:dyDescent="0.75">
      <c r="D278" s="85"/>
      <c r="F278" s="8"/>
      <c r="G278" s="8"/>
      <c r="H278" s="53"/>
      <c r="I278" s="9"/>
      <c r="M278" s="41"/>
      <c r="N278" s="36"/>
      <c r="R278" s="53"/>
    </row>
    <row r="279" spans="4:18" ht="15" customHeight="1" x14ac:dyDescent="0.75">
      <c r="D279" s="85"/>
      <c r="F279" s="8"/>
      <c r="G279" s="8"/>
      <c r="H279" s="53"/>
      <c r="I279" s="9"/>
      <c r="M279" s="41"/>
      <c r="N279" s="36"/>
      <c r="R279" s="53"/>
    </row>
    <row r="280" spans="4:18" ht="15" customHeight="1" x14ac:dyDescent="0.75">
      <c r="D280" s="85"/>
      <c r="F280" s="8"/>
      <c r="G280" s="8"/>
      <c r="H280" s="53"/>
      <c r="I280" s="9"/>
      <c r="M280" s="41"/>
      <c r="N280" s="36"/>
      <c r="R280" s="53"/>
    </row>
    <row r="281" spans="4:18" ht="15" customHeight="1" x14ac:dyDescent="0.75">
      <c r="D281" s="85"/>
      <c r="F281" s="8"/>
      <c r="G281" s="8"/>
      <c r="H281" s="53"/>
      <c r="I281" s="9"/>
      <c r="M281" s="41"/>
      <c r="N281" s="36"/>
      <c r="R281" s="53"/>
    </row>
    <row r="282" spans="4:18" ht="15" customHeight="1" x14ac:dyDescent="0.75">
      <c r="D282" s="85"/>
      <c r="F282" s="8"/>
      <c r="G282" s="8"/>
      <c r="H282" s="53"/>
      <c r="I282" s="9"/>
      <c r="M282" s="41"/>
      <c r="N282" s="36"/>
      <c r="R282" s="53"/>
    </row>
    <row r="283" spans="4:18" ht="15" customHeight="1" x14ac:dyDescent="0.75">
      <c r="D283" s="85"/>
      <c r="F283" s="8"/>
      <c r="G283" s="8"/>
      <c r="H283" s="53"/>
      <c r="I283" s="9"/>
      <c r="M283" s="41"/>
      <c r="N283" s="36"/>
      <c r="R283" s="53"/>
    </row>
    <row r="284" spans="4:18" ht="15" customHeight="1" x14ac:dyDescent="0.75">
      <c r="D284" s="85"/>
      <c r="F284" s="8"/>
      <c r="G284" s="8"/>
      <c r="H284" s="53"/>
      <c r="I284" s="9"/>
      <c r="M284" s="41"/>
      <c r="N284" s="36"/>
      <c r="R284" s="53"/>
    </row>
    <row r="285" spans="4:18" ht="15" customHeight="1" x14ac:dyDescent="0.75">
      <c r="D285" s="85"/>
      <c r="F285" s="8"/>
      <c r="G285" s="8"/>
      <c r="H285" s="53"/>
      <c r="I285" s="9"/>
      <c r="M285" s="41"/>
      <c r="N285" s="36"/>
      <c r="R285" s="53"/>
    </row>
    <row r="286" spans="4:18" ht="15" customHeight="1" x14ac:dyDescent="0.75">
      <c r="D286" s="85"/>
      <c r="F286" s="8"/>
      <c r="G286" s="8"/>
      <c r="H286" s="53"/>
      <c r="I286" s="9"/>
      <c r="M286" s="41"/>
      <c r="N286" s="36"/>
      <c r="R286" s="53"/>
    </row>
    <row r="287" spans="4:18" ht="15" customHeight="1" x14ac:dyDescent="0.75">
      <c r="D287" s="85"/>
      <c r="F287" s="8"/>
      <c r="G287" s="8"/>
      <c r="H287" s="53"/>
      <c r="I287" s="9"/>
      <c r="M287" s="41"/>
      <c r="N287" s="36"/>
      <c r="R287" s="53"/>
    </row>
    <row r="288" spans="4:18" ht="15" customHeight="1" x14ac:dyDescent="0.75">
      <c r="D288" s="85"/>
      <c r="F288" s="8"/>
      <c r="G288" s="8"/>
      <c r="H288" s="53"/>
      <c r="I288" s="9"/>
      <c r="M288" s="41"/>
      <c r="N288" s="36"/>
      <c r="R288" s="53"/>
    </row>
    <row r="289" spans="4:18" ht="15" customHeight="1" x14ac:dyDescent="0.75">
      <c r="D289" s="85"/>
      <c r="F289" s="8"/>
      <c r="G289" s="8"/>
      <c r="H289" s="53"/>
      <c r="I289" s="9"/>
      <c r="M289" s="41"/>
      <c r="N289" s="36"/>
      <c r="R289" s="53"/>
    </row>
    <row r="290" spans="4:18" ht="15" customHeight="1" x14ac:dyDescent="0.75">
      <c r="D290" s="85"/>
      <c r="F290" s="8"/>
      <c r="G290" s="8"/>
      <c r="H290" s="53"/>
      <c r="I290" s="9"/>
      <c r="M290" s="41"/>
      <c r="N290" s="36"/>
      <c r="R290" s="53"/>
    </row>
    <row r="291" spans="4:18" ht="15" customHeight="1" x14ac:dyDescent="0.75">
      <c r="D291" s="85"/>
      <c r="F291" s="8"/>
      <c r="G291" s="8"/>
      <c r="H291" s="53"/>
      <c r="I291" s="9"/>
      <c r="M291" s="41"/>
      <c r="N291" s="36"/>
      <c r="R291" s="53"/>
    </row>
    <row r="292" spans="4:18" ht="15" customHeight="1" x14ac:dyDescent="0.75">
      <c r="D292" s="85"/>
      <c r="F292" s="8"/>
      <c r="G292" s="8"/>
      <c r="H292" s="53"/>
      <c r="I292" s="9"/>
      <c r="M292" s="41"/>
      <c r="N292" s="36"/>
      <c r="R292" s="53"/>
    </row>
    <row r="293" spans="4:18" ht="15" customHeight="1" x14ac:dyDescent="0.75">
      <c r="D293" s="85"/>
      <c r="F293" s="8"/>
      <c r="G293" s="8"/>
      <c r="H293" s="53"/>
      <c r="I293" s="9"/>
      <c r="M293" s="41"/>
      <c r="N293" s="36"/>
      <c r="R293" s="53"/>
    </row>
    <row r="294" spans="4:18" ht="15" customHeight="1" x14ac:dyDescent="0.75">
      <c r="D294" s="85"/>
      <c r="F294" s="8"/>
      <c r="G294" s="8"/>
      <c r="H294" s="53"/>
      <c r="I294" s="9"/>
      <c r="M294" s="41"/>
      <c r="N294" s="36"/>
      <c r="R294" s="53"/>
    </row>
    <row r="295" spans="4:18" ht="15" customHeight="1" x14ac:dyDescent="0.75">
      <c r="D295" s="85"/>
      <c r="F295" s="8"/>
      <c r="G295" s="8"/>
      <c r="H295" s="53"/>
      <c r="I295" s="9"/>
      <c r="M295" s="41"/>
      <c r="N295" s="36"/>
      <c r="R295" s="53"/>
    </row>
    <row r="296" spans="4:18" ht="15" customHeight="1" x14ac:dyDescent="0.75">
      <c r="D296" s="85"/>
      <c r="F296" s="8"/>
      <c r="G296" s="8"/>
      <c r="H296" s="53"/>
      <c r="I296" s="9"/>
      <c r="M296" s="41"/>
      <c r="N296" s="36"/>
      <c r="R296" s="53"/>
    </row>
    <row r="297" spans="4:18" ht="15" customHeight="1" x14ac:dyDescent="0.75">
      <c r="D297" s="85"/>
      <c r="F297" s="8"/>
      <c r="G297" s="8"/>
      <c r="H297" s="53"/>
      <c r="I297" s="9"/>
      <c r="M297" s="41"/>
      <c r="N297" s="36"/>
      <c r="R297" s="53"/>
    </row>
    <row r="298" spans="4:18" ht="15" customHeight="1" x14ac:dyDescent="0.75">
      <c r="D298" s="85"/>
      <c r="F298" s="8"/>
      <c r="G298" s="8"/>
      <c r="H298" s="53"/>
      <c r="I298" s="9"/>
      <c r="M298" s="41"/>
      <c r="N298" s="36"/>
      <c r="R298" s="53"/>
    </row>
    <row r="299" spans="4:18" ht="15" customHeight="1" x14ac:dyDescent="0.75">
      <c r="D299" s="85"/>
      <c r="F299" s="8"/>
      <c r="G299" s="8"/>
      <c r="H299" s="53"/>
      <c r="I299" s="9"/>
      <c r="M299" s="41"/>
      <c r="N299" s="36"/>
      <c r="R299" s="53"/>
    </row>
    <row r="300" spans="4:18" ht="15" customHeight="1" x14ac:dyDescent="0.75">
      <c r="D300" s="85"/>
      <c r="F300" s="8"/>
      <c r="G300" s="8"/>
      <c r="H300" s="53"/>
      <c r="I300" s="9"/>
      <c r="M300" s="41"/>
      <c r="N300" s="36"/>
      <c r="R300" s="53"/>
    </row>
    <row r="301" spans="4:18" ht="15" customHeight="1" x14ac:dyDescent="0.75">
      <c r="D301" s="85"/>
      <c r="F301" s="8"/>
      <c r="G301" s="8"/>
      <c r="H301" s="53"/>
      <c r="I301" s="9"/>
      <c r="M301" s="41"/>
      <c r="N301" s="36"/>
      <c r="R301" s="53"/>
    </row>
    <row r="302" spans="4:18" ht="15" customHeight="1" x14ac:dyDescent="0.75">
      <c r="D302" s="85"/>
      <c r="F302" s="8"/>
      <c r="G302" s="8"/>
      <c r="H302" s="53"/>
      <c r="I302" s="9"/>
      <c r="M302" s="41"/>
      <c r="N302" s="36"/>
      <c r="R302" s="53"/>
    </row>
    <row r="303" spans="4:18" ht="15" customHeight="1" x14ac:dyDescent="0.75">
      <c r="D303" s="85"/>
      <c r="F303" s="8"/>
      <c r="G303" s="8"/>
      <c r="H303" s="53"/>
      <c r="I303" s="9"/>
      <c r="M303" s="41"/>
      <c r="N303" s="36"/>
      <c r="R303" s="53"/>
    </row>
    <row r="304" spans="4:18" ht="15" customHeight="1" x14ac:dyDescent="0.75">
      <c r="D304" s="85"/>
      <c r="F304" s="8"/>
      <c r="G304" s="8"/>
      <c r="H304" s="53"/>
      <c r="I304" s="9"/>
      <c r="M304" s="41"/>
      <c r="N304" s="36"/>
      <c r="R304" s="53"/>
    </row>
    <row r="305" spans="4:18" ht="15" customHeight="1" x14ac:dyDescent="0.75">
      <c r="D305" s="85"/>
      <c r="F305" s="8"/>
      <c r="G305" s="8"/>
      <c r="H305" s="53"/>
      <c r="I305" s="9"/>
      <c r="M305" s="41"/>
      <c r="N305" s="36"/>
      <c r="R305" s="53"/>
    </row>
    <row r="306" spans="4:18" ht="15" customHeight="1" x14ac:dyDescent="0.75">
      <c r="D306" s="85"/>
      <c r="F306" s="8"/>
      <c r="G306" s="8"/>
      <c r="H306" s="53"/>
      <c r="I306" s="9"/>
      <c r="M306" s="41"/>
      <c r="N306" s="36"/>
      <c r="R306" s="53"/>
    </row>
  </sheetData>
  <autoFilter ref="A4:S157" xr:uid="{A698083E-C45B-4860-AC37-80F8B657E8F8}">
    <sortState xmlns:xlrd2="http://schemas.microsoft.com/office/spreadsheetml/2017/richdata2" ref="A5:S157">
      <sortCondition ref="E4:E157"/>
    </sortState>
  </autoFilter>
  <mergeCells count="4">
    <mergeCell ref="W3:AB3"/>
    <mergeCell ref="AE3:AJ3"/>
    <mergeCell ref="AM3:AR3"/>
    <mergeCell ref="A5:R7"/>
  </mergeCells>
  <conditionalFormatting sqref="C67:D306 C8:D8 C10:D65">
    <cfRule type="containsText" dxfId="11" priority="11" operator="containsText" text="ANY OTHER COUNTRY">
      <formula>NOT(ISERROR(SEARCH("ANY OTHER COUNTRY",C8)))</formula>
    </cfRule>
  </conditionalFormatting>
  <conditionalFormatting sqref="Q8 Q10:Q306">
    <cfRule type="cellIs" dxfId="10" priority="7" operator="equal">
      <formula>0</formula>
    </cfRule>
  </conditionalFormatting>
  <conditionalFormatting sqref="R67:R1048576 R1:R4 R8 R10:R65">
    <cfRule type="containsText" dxfId="9" priority="10" operator="containsText" text="MANUELL">
      <formula>NOT(ISERROR(SEARCH("MANUELL",R1)))</formula>
    </cfRule>
  </conditionalFormatting>
  <conditionalFormatting sqref="C9:D9">
    <cfRule type="containsText" dxfId="2" priority="3" operator="containsText" text="ANY OTHER COUNTRY">
      <formula>NOT(ISERROR(SEARCH("ANY OTHER COUNTRY",C9)))</formula>
    </cfRule>
  </conditionalFormatting>
  <conditionalFormatting sqref="Q9">
    <cfRule type="cellIs" dxfId="1" priority="1" operator="equal">
      <formula>0</formula>
    </cfRule>
  </conditionalFormatting>
  <conditionalFormatting sqref="R9">
    <cfRule type="containsText" dxfId="0" priority="2" operator="containsText" text="MANUELL">
      <formula>NOT(ISERROR(SEARCH("MANUELL",R9)))</formula>
    </cfRule>
  </conditionalFormatting>
  <dataValidations count="2">
    <dataValidation type="list" allowBlank="1" showInputMessage="1" showErrorMessage="1" sqref="C67:C1048576 C8:C65" xr:uid="{E1BE6E07-89E4-43E7-9053-C45FC9B14C6B}">
      <formula1>INDIRECT("Hotel_country")</formula1>
    </dataValidation>
    <dataValidation type="list" allowBlank="1" showInputMessage="1" showErrorMessage="1" sqref="N67:N1048576 N8:N65" xr:uid="{88C09093-7816-4103-8B4C-BFE0FF5307D1}">
      <formula1>"ja,nein"</formula1>
    </dataValidation>
  </dataValidations>
  <pageMargins left="0.7" right="0.7" top="0.78740157499999996" bottom="0.78740157499999996" header="0.3" footer="0.3"/>
  <pageSetup paperSize="9" orientation="portrait" horizontalDpi="200" verticalDpi="2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BEE23E-0A0B-4AF9-BAF9-56137C743DE3}">
          <x14:formula1>
            <xm:f>'Transport CO2'!$B$3:$B$13</xm:f>
          </x14:formula1>
          <xm:sqref>E67:E306 E8 E10:E65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FEA35-81A7-44F8-B5C8-C5F396B2CA22}">
  <sheetPr codeName="Tabelle3">
    <tabColor rgb="FF08F2BA"/>
  </sheetPr>
  <dimension ref="A2:W19"/>
  <sheetViews>
    <sheetView workbookViewId="0">
      <selection activeCell="J22" sqref="J22"/>
    </sheetView>
  </sheetViews>
  <sheetFormatPr baseColWidth="10" defaultColWidth="10.86328125" defaultRowHeight="16.25" thickTop="1" thickBottom="1" x14ac:dyDescent="0.9"/>
  <cols>
    <col min="1" max="1" width="5.26953125" style="11" customWidth="1"/>
    <col min="2" max="2" width="19.1328125" style="11" customWidth="1"/>
    <col min="3" max="3" width="10.81640625" style="11" customWidth="1"/>
    <col min="4" max="4" width="10.7265625" style="11" customWidth="1"/>
    <col min="5" max="5" width="10.86328125" style="11"/>
    <col min="6" max="6" width="14.40625" style="11" bestFit="1" customWidth="1"/>
    <col min="7" max="7" width="16.26953125" style="11" bestFit="1" customWidth="1"/>
    <col min="8" max="8" width="14.40625" style="11" bestFit="1" customWidth="1"/>
    <col min="9" max="9" width="22.58984375" style="11" customWidth="1"/>
    <col min="10" max="10" width="21.40625" style="11" customWidth="1"/>
    <col min="11" max="11" width="10.86328125" style="11"/>
    <col min="12" max="12" width="26.54296875" style="11" customWidth="1"/>
    <col min="13" max="13" width="10.86328125" style="11"/>
    <col min="14" max="14" width="19.86328125" style="11" customWidth="1"/>
    <col min="15" max="21" width="10.86328125" style="11"/>
    <col min="22" max="22" width="17.7265625" style="11" customWidth="1"/>
    <col min="23" max="16384" width="10.86328125" style="11"/>
  </cols>
  <sheetData>
    <row r="2" spans="1:23" ht="22.5" thickTop="1" thickBot="1" x14ac:dyDescent="0.9">
      <c r="B2" s="37" t="s">
        <v>142</v>
      </c>
      <c r="C2" s="15"/>
      <c r="D2" s="15"/>
      <c r="E2" s="15"/>
      <c r="F2" s="15"/>
      <c r="G2" s="15"/>
      <c r="H2" s="15"/>
      <c r="I2" s="15"/>
      <c r="J2" s="15"/>
    </row>
    <row r="3" spans="1:23" ht="21.65" customHeight="1" thickTop="1" thickBot="1" x14ac:dyDescent="0.9">
      <c r="A3" s="13"/>
      <c r="B3" s="96" t="s">
        <v>143</v>
      </c>
      <c r="C3" s="97"/>
      <c r="D3" s="97"/>
      <c r="E3" s="97"/>
      <c r="F3" s="97"/>
      <c r="G3" s="97"/>
      <c r="H3" s="97"/>
      <c r="I3" s="97"/>
      <c r="J3" s="98"/>
      <c r="K3" s="14"/>
      <c r="L3" s="23" t="s">
        <v>179</v>
      </c>
      <c r="S3" s="13"/>
      <c r="T3" s="28" t="s">
        <v>144</v>
      </c>
      <c r="U3" s="28" t="s">
        <v>145</v>
      </c>
      <c r="V3" s="29" t="s">
        <v>180</v>
      </c>
      <c r="W3" s="14"/>
    </row>
    <row r="4" spans="1:23" thickTop="1" thickBot="1" x14ac:dyDescent="0.9">
      <c r="B4" s="16"/>
      <c r="C4" s="16"/>
      <c r="D4" s="16"/>
      <c r="E4" s="16"/>
      <c r="F4" s="16"/>
      <c r="G4" s="16"/>
      <c r="H4" s="16"/>
      <c r="I4" s="16"/>
      <c r="J4" s="16"/>
      <c r="K4" s="13"/>
      <c r="L4" s="24" t="s">
        <v>4</v>
      </c>
      <c r="M4" s="22">
        <v>0.35743999999999998</v>
      </c>
      <c r="N4" s="25" t="s">
        <v>20</v>
      </c>
      <c r="O4" s="27" t="s">
        <v>146</v>
      </c>
      <c r="T4" s="16">
        <v>2024</v>
      </c>
      <c r="U4" s="16">
        <v>252</v>
      </c>
      <c r="V4" s="16">
        <f>U4-30-3-5-19</f>
        <v>195</v>
      </c>
    </row>
    <row r="5" spans="1:23" thickTop="1" thickBot="1" x14ac:dyDescent="0.9">
      <c r="C5" s="17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  <c r="I5" s="18" t="s">
        <v>10</v>
      </c>
      <c r="J5" s="20" t="s">
        <v>147</v>
      </c>
      <c r="K5" s="13"/>
      <c r="L5" s="24" t="s">
        <v>5</v>
      </c>
      <c r="M5" s="34">
        <v>1.1790999999999999E-2</v>
      </c>
      <c r="N5" s="25" t="s">
        <v>148</v>
      </c>
      <c r="O5" s="27" t="s">
        <v>149</v>
      </c>
    </row>
    <row r="6" spans="1:23" thickTop="1" thickBot="1" x14ac:dyDescent="0.9">
      <c r="B6" s="12" t="s">
        <v>150</v>
      </c>
      <c r="C6" s="11">
        <f>SUMPRODUCT(Arbeitsweg!C5:C29,Arbeitsweg!B5:B29)*2</f>
        <v>0</v>
      </c>
      <c r="D6" s="11">
        <f>SUMPRODUCT(Arbeitsweg!D5:D29,Arbeitsweg!B5:B29)*2</f>
        <v>0</v>
      </c>
      <c r="E6" s="11">
        <f>SUMPRODUCT(Arbeitsweg!E5:E29,Arbeitsweg!B5:B29)*2</f>
        <v>0</v>
      </c>
      <c r="F6" s="11">
        <f>SUMPRODUCT(Arbeitsweg!F5:F29,Arbeitsweg!B5:B29)*2</f>
        <v>0</v>
      </c>
      <c r="G6" s="11">
        <f>SUMPRODUCT(Arbeitsweg!G5:G29,Arbeitsweg!B5:B29)*2</f>
        <v>0</v>
      </c>
      <c r="H6" s="11">
        <f>SUMPRODUCT(Arbeitsweg!H5:H29,Arbeitsweg!B5:B29)*2</f>
        <v>0</v>
      </c>
      <c r="I6" s="13">
        <f>SUMPRODUCT(Arbeitsweg!I5:I29,Arbeitsweg!B5:B29)*2</f>
        <v>0</v>
      </c>
      <c r="J6" s="21">
        <f>Arbeitsweg!J30</f>
        <v>994.5</v>
      </c>
      <c r="K6" s="13"/>
      <c r="L6" s="24" t="s">
        <v>6</v>
      </c>
      <c r="M6" s="22">
        <v>6.0212000000000002E-2</v>
      </c>
      <c r="N6" s="25" t="s">
        <v>148</v>
      </c>
      <c r="O6" s="26" t="s">
        <v>151</v>
      </c>
    </row>
    <row r="7" spans="1:23" thickTop="1" thickBot="1" x14ac:dyDescent="0.9">
      <c r="B7" s="12"/>
      <c r="J7" s="16"/>
      <c r="K7" s="13"/>
      <c r="L7" s="24" t="s">
        <v>7</v>
      </c>
      <c r="M7" s="22">
        <v>8.8291999999999995E-2</v>
      </c>
      <c r="N7" s="25" t="s">
        <v>148</v>
      </c>
      <c r="O7" s="26" t="s">
        <v>152</v>
      </c>
    </row>
    <row r="8" spans="1:23" thickTop="1" thickBot="1" x14ac:dyDescent="0.9">
      <c r="B8" s="12" t="s">
        <v>153</v>
      </c>
      <c r="C8" s="19">
        <f>Arbeitsweg!C32</f>
        <v>850.34975999999995</v>
      </c>
      <c r="D8" s="19">
        <f>Arbeitsweg!D32</f>
        <v>54.35415179999999</v>
      </c>
      <c r="E8" s="19">
        <f>Arbeitsweg!E32</f>
        <v>82.306793399999989</v>
      </c>
      <c r="F8" s="19">
        <f>Arbeitsweg!F32</f>
        <v>106.05635039999999</v>
      </c>
      <c r="G8" s="19">
        <f>Arbeitsweg!G32</f>
        <v>0</v>
      </c>
      <c r="H8" s="19">
        <f>Arbeitsweg!H32</f>
        <v>0</v>
      </c>
      <c r="I8" s="19">
        <f>Arbeitsweg!I32</f>
        <v>527.1208527</v>
      </c>
      <c r="K8" s="13"/>
      <c r="L8" s="24" t="s">
        <v>8</v>
      </c>
      <c r="M8" s="22">
        <v>0</v>
      </c>
      <c r="N8" s="25" t="s">
        <v>20</v>
      </c>
      <c r="O8" s="21" t="s">
        <v>154</v>
      </c>
    </row>
    <row r="9" spans="1:23" thickTop="1" thickBot="1" x14ac:dyDescent="0.9">
      <c r="B9" s="12"/>
      <c r="C9" s="15"/>
      <c r="D9" s="15"/>
      <c r="E9" s="15"/>
      <c r="F9" s="15"/>
      <c r="G9" s="15"/>
      <c r="H9" s="15"/>
      <c r="I9" s="15"/>
      <c r="K9" s="13"/>
      <c r="L9" s="24" t="s">
        <v>9</v>
      </c>
      <c r="M9" s="22">
        <v>5.3696000000000001E-2</v>
      </c>
      <c r="N9" s="25" t="s">
        <v>20</v>
      </c>
      <c r="O9" s="27" t="s">
        <v>155</v>
      </c>
    </row>
    <row r="10" spans="1:23" thickTop="1" thickBot="1" x14ac:dyDescent="0.9">
      <c r="B10" s="39" t="s">
        <v>156</v>
      </c>
      <c r="C10" s="99">
        <f>SUM(C8:I8)</f>
        <v>1620.1879082999999</v>
      </c>
      <c r="D10" s="100"/>
      <c r="E10" s="100"/>
      <c r="F10" s="100"/>
      <c r="G10" s="100"/>
      <c r="H10" s="100"/>
      <c r="I10" s="101"/>
      <c r="K10" s="13"/>
      <c r="L10" s="24" t="s">
        <v>157</v>
      </c>
      <c r="M10" s="22">
        <v>6.6286999999999999E-2</v>
      </c>
      <c r="N10" s="25" t="s">
        <v>148</v>
      </c>
      <c r="O10" s="30" t="s">
        <v>158</v>
      </c>
    </row>
    <row r="11" spans="1:23" thickTop="1" thickBot="1" x14ac:dyDescent="0.9">
      <c r="B11" s="12"/>
      <c r="L11" s="25" t="s">
        <v>39</v>
      </c>
      <c r="M11" s="32">
        <v>5.2297000000000003E-2</v>
      </c>
      <c r="N11" s="25" t="s">
        <v>148</v>
      </c>
      <c r="O11" s="31" t="s">
        <v>159</v>
      </c>
    </row>
    <row r="12" spans="1:23" thickTop="1" thickBot="1" x14ac:dyDescent="0.9">
      <c r="B12" s="12"/>
      <c r="L12" s="25" t="s">
        <v>22</v>
      </c>
      <c r="M12" s="32">
        <v>0.10707999999999999</v>
      </c>
      <c r="N12" s="25" t="s">
        <v>148</v>
      </c>
      <c r="O12" s="31" t="s">
        <v>160</v>
      </c>
    </row>
    <row r="13" spans="1:23" ht="22.5" thickTop="1" thickBot="1" x14ac:dyDescent="0.9">
      <c r="B13" s="38" t="s">
        <v>161</v>
      </c>
      <c r="L13" s="25" t="s">
        <v>25</v>
      </c>
      <c r="M13" s="32">
        <v>0.10906</v>
      </c>
      <c r="N13" s="25" t="s">
        <v>148</v>
      </c>
      <c r="O13" s="30" t="s">
        <v>162</v>
      </c>
    </row>
    <row r="14" spans="1:23" thickTop="1" thickBot="1" x14ac:dyDescent="0.9">
      <c r="C14" s="12" t="s">
        <v>4</v>
      </c>
      <c r="D14" s="12" t="s">
        <v>6</v>
      </c>
      <c r="E14" s="12" t="s">
        <v>171</v>
      </c>
      <c r="F14" s="12" t="s">
        <v>172</v>
      </c>
      <c r="G14" s="12" t="s">
        <v>28</v>
      </c>
      <c r="H14" s="12" t="s">
        <v>173</v>
      </c>
      <c r="I14" s="12" t="s">
        <v>7</v>
      </c>
      <c r="J14" s="12" t="s">
        <v>163</v>
      </c>
      <c r="L14" s="25" t="s">
        <v>164</v>
      </c>
      <c r="M14" s="32">
        <v>0.13250999999999999</v>
      </c>
      <c r="N14" s="25" t="s">
        <v>148</v>
      </c>
      <c r="O14" s="31" t="s">
        <v>165</v>
      </c>
    </row>
    <row r="15" spans="1:23" thickTop="1" thickBot="1" x14ac:dyDescent="0.9">
      <c r="B15" s="11" t="s">
        <v>174</v>
      </c>
      <c r="C15" s="11">
        <f>SUM(Dienstreisen!W5:W222)</f>
        <v>1</v>
      </c>
      <c r="D15" s="11">
        <f>SUM(Dienstreisen!X5:X222)</f>
        <v>0</v>
      </c>
      <c r="E15" s="11">
        <f>SUM(Dienstreisen!Y5:Y222)</f>
        <v>0</v>
      </c>
      <c r="F15" s="11">
        <f>SUM(Dienstreisen!Z5:Z222)</f>
        <v>0</v>
      </c>
      <c r="G15" s="11">
        <f>SUM(Dienstreisen!AA5:AA222)</f>
        <v>0</v>
      </c>
      <c r="H15" s="11">
        <f>SUM(Dienstreisen!AB5:AB222)</f>
        <v>0</v>
      </c>
      <c r="J15" s="11" t="e">
        <f>SUM(Dienstreisen!#REF!:'Dienstreisen'!K222)</f>
        <v>#REF!</v>
      </c>
      <c r="L15" s="25" t="s">
        <v>30</v>
      </c>
      <c r="M15" s="32">
        <v>0.17269999999999999</v>
      </c>
      <c r="N15" s="25" t="s">
        <v>148</v>
      </c>
      <c r="O15" t="s">
        <v>166</v>
      </c>
    </row>
    <row r="16" spans="1:23" thickTop="1" thickBot="1" x14ac:dyDescent="0.9">
      <c r="B16" s="11" t="s">
        <v>175</v>
      </c>
      <c r="C16" s="11">
        <f>SUM(Dienstreisen!AE5:AE222)</f>
        <v>254</v>
      </c>
      <c r="D16" s="11">
        <f>SUM(Dienstreisen!AF5:AF222)</f>
        <v>0</v>
      </c>
      <c r="E16" s="11">
        <f>SUM(Dienstreisen!AG5:AG222)</f>
        <v>0</v>
      </c>
      <c r="F16" s="11">
        <f>SUM(Dienstreisen!AH5:AH222)</f>
        <v>0</v>
      </c>
      <c r="G16" s="11">
        <f>SUM(Dienstreisen!AI5:AI222)</f>
        <v>0</v>
      </c>
      <c r="H16" s="11">
        <f>SUM(Dienstreisen!AJ5:AJ222)</f>
        <v>0</v>
      </c>
      <c r="L16" s="25" t="s">
        <v>33</v>
      </c>
      <c r="M16" s="32">
        <f>4*0.10708</f>
        <v>0.42831999999999998</v>
      </c>
      <c r="N16" s="25" t="s">
        <v>148</v>
      </c>
      <c r="O16" s="30" t="s">
        <v>178</v>
      </c>
    </row>
    <row r="17" spans="2:15" thickTop="1" thickBot="1" x14ac:dyDescent="0.9">
      <c r="B17" s="11" t="s">
        <v>153</v>
      </c>
      <c r="C17" s="11">
        <f>SUM(Dienstreisen!AM5:AM222)</f>
        <v>181.57952</v>
      </c>
      <c r="D17" s="11">
        <f>SUM(Dienstreisen!AN5:AN222)</f>
        <v>0</v>
      </c>
      <c r="E17" s="11">
        <f>SUM(Dienstreisen!AO5:AO222)</f>
        <v>0</v>
      </c>
      <c r="F17" s="11">
        <f>SUM(Dienstreisen!AP5:AP222)</f>
        <v>0</v>
      </c>
      <c r="G17" s="11">
        <f>SUM(Dienstreisen!AQ5:AQ222)</f>
        <v>0</v>
      </c>
      <c r="H17" s="11">
        <f>SUM(Dienstreisen!AR5:AR222)</f>
        <v>0</v>
      </c>
      <c r="J17" s="11">
        <f>Dienstreisen!R3</f>
        <v>2044.2000000000003</v>
      </c>
      <c r="L17" s="25" t="s">
        <v>35</v>
      </c>
      <c r="M17" s="32">
        <f>4*0.10906</f>
        <v>0.43624000000000002</v>
      </c>
      <c r="N17" s="25" t="s">
        <v>148</v>
      </c>
      <c r="O17" s="30" t="s">
        <v>178</v>
      </c>
    </row>
    <row r="18" spans="2:15" thickTop="1" thickBot="1" x14ac:dyDescent="0.9">
      <c r="C18" s="15"/>
      <c r="D18" s="15"/>
      <c r="E18" s="15"/>
      <c r="F18" s="15"/>
      <c r="G18" s="15"/>
      <c r="H18" s="15"/>
      <c r="I18" s="15"/>
      <c r="L18" s="25" t="s">
        <v>37</v>
      </c>
      <c r="M18" s="32">
        <f>4*0.13251</f>
        <v>0.53003999999999996</v>
      </c>
      <c r="N18" s="25" t="s">
        <v>148</v>
      </c>
      <c r="O18" s="30" t="s">
        <v>178</v>
      </c>
    </row>
    <row r="19" spans="2:15" thickTop="1" thickBot="1" x14ac:dyDescent="0.9">
      <c r="B19" s="40" t="s">
        <v>156</v>
      </c>
      <c r="C19" s="102">
        <f>SUM(C17:J17)</f>
        <v>2225.77952</v>
      </c>
      <c r="D19" s="103"/>
      <c r="E19" s="103"/>
      <c r="F19" s="103"/>
      <c r="G19" s="103"/>
      <c r="H19" s="103"/>
      <c r="I19" s="104"/>
      <c r="L19" s="25" t="s">
        <v>40</v>
      </c>
      <c r="M19" s="32">
        <f>2.6*0.1727</f>
        <v>0.44901999999999997</v>
      </c>
      <c r="N19" s="25" t="s">
        <v>148</v>
      </c>
      <c r="O19" s="30" t="s">
        <v>178</v>
      </c>
    </row>
  </sheetData>
  <mergeCells count="3">
    <mergeCell ref="B3:J3"/>
    <mergeCell ref="C10:I10"/>
    <mergeCell ref="C19:I19"/>
  </mergeCells>
  <pageMargins left="0.7" right="0.7" top="0.78740157499999996" bottom="0.78740157499999996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61EAB-08BE-4AB5-B6AF-8092E8EC82AA}">
  <dimension ref="B2:R29"/>
  <sheetViews>
    <sheetView workbookViewId="0">
      <selection activeCell="B3" sqref="B3:C12"/>
    </sheetView>
  </sheetViews>
  <sheetFormatPr baseColWidth="10" defaultColWidth="11.40625" defaultRowHeight="14.75" x14ac:dyDescent="0.75"/>
  <cols>
    <col min="2" max="2" width="26.54296875" bestFit="1" customWidth="1"/>
    <col min="3" max="3" width="13.40625" customWidth="1"/>
    <col min="4" max="4" width="18.54296875" bestFit="1" customWidth="1"/>
    <col min="15" max="15" width="26.54296875" bestFit="1" customWidth="1"/>
    <col min="16" max="16" width="13.40625" customWidth="1"/>
    <col min="18" max="18" width="39.40625" bestFit="1" customWidth="1"/>
  </cols>
  <sheetData>
    <row r="2" spans="2:18" x14ac:dyDescent="0.75">
      <c r="B2" s="2" t="s">
        <v>19</v>
      </c>
      <c r="C2" s="2" t="s">
        <v>20</v>
      </c>
    </row>
    <row r="3" spans="2:18" x14ac:dyDescent="0.75">
      <c r="B3" t="s">
        <v>4</v>
      </c>
      <c r="C3" s="65">
        <v>0.35743999999999998</v>
      </c>
    </row>
    <row r="4" spans="2:18" x14ac:dyDescent="0.75">
      <c r="B4" t="s">
        <v>6</v>
      </c>
      <c r="C4" s="65">
        <v>6.0212000000000002E-2</v>
      </c>
      <c r="I4" t="s">
        <v>21</v>
      </c>
      <c r="O4" s="2" t="s">
        <v>19</v>
      </c>
      <c r="P4" s="2" t="s">
        <v>20</v>
      </c>
    </row>
    <row r="5" spans="2:18" x14ac:dyDescent="0.75">
      <c r="B5" t="s">
        <v>5</v>
      </c>
      <c r="C5" s="34">
        <v>1.1790999999999999E-2</v>
      </c>
      <c r="O5" s="66" t="s">
        <v>22</v>
      </c>
      <c r="P5" s="68">
        <v>0.10707999999999999</v>
      </c>
    </row>
    <row r="6" spans="2:18" x14ac:dyDescent="0.75">
      <c r="B6" s="64" t="s">
        <v>23</v>
      </c>
      <c r="C6" s="65"/>
      <c r="J6" s="2" t="s">
        <v>24</v>
      </c>
      <c r="O6" s="67" t="s">
        <v>25</v>
      </c>
      <c r="P6" s="69">
        <v>0.10906</v>
      </c>
    </row>
    <row r="7" spans="2:18" x14ac:dyDescent="0.75">
      <c r="B7" s="64" t="s">
        <v>26</v>
      </c>
      <c r="C7" s="65"/>
      <c r="I7" t="s">
        <v>9</v>
      </c>
      <c r="J7" s="65">
        <v>5.3696000000000001E-2</v>
      </c>
      <c r="O7" s="66" t="s">
        <v>27</v>
      </c>
      <c r="P7" s="68">
        <v>0.13250999999999999</v>
      </c>
    </row>
    <row r="8" spans="2:18" x14ac:dyDescent="0.75">
      <c r="B8" s="64" t="s">
        <v>28</v>
      </c>
      <c r="C8" s="65">
        <v>0.309</v>
      </c>
      <c r="E8" t="s">
        <v>29</v>
      </c>
      <c r="O8" s="67" t="s">
        <v>30</v>
      </c>
      <c r="P8" s="69">
        <v>0.17269999999999999</v>
      </c>
      <c r="R8" s="105" t="s">
        <v>31</v>
      </c>
    </row>
    <row r="9" spans="2:18" x14ac:dyDescent="0.75">
      <c r="B9" t="s">
        <v>7</v>
      </c>
      <c r="C9" s="65">
        <v>8.8291999999999995E-2</v>
      </c>
      <c r="I9" t="s">
        <v>32</v>
      </c>
      <c r="O9" s="66" t="s">
        <v>33</v>
      </c>
      <c r="P9" s="68">
        <f>4*0.10708</f>
        <v>0.42831999999999998</v>
      </c>
      <c r="R9" s="95"/>
    </row>
    <row r="10" spans="2:18" x14ac:dyDescent="0.75">
      <c r="B10" t="s">
        <v>34</v>
      </c>
      <c r="C10" s="65">
        <v>0</v>
      </c>
      <c r="O10" s="67" t="s">
        <v>35</v>
      </c>
      <c r="P10" s="69">
        <f>4*0.10906</f>
        <v>0.43624000000000002</v>
      </c>
      <c r="R10" s="95"/>
    </row>
    <row r="11" spans="2:18" x14ac:dyDescent="0.75">
      <c r="B11" t="s">
        <v>36</v>
      </c>
      <c r="C11" s="65">
        <v>6.6286999999999999E-2</v>
      </c>
      <c r="O11" s="66" t="s">
        <v>37</v>
      </c>
      <c r="P11" s="68">
        <f>4*0.13251</f>
        <v>0.53003999999999996</v>
      </c>
      <c r="R11" t="s">
        <v>38</v>
      </c>
    </row>
    <row r="12" spans="2:18" x14ac:dyDescent="0.75">
      <c r="B12" s="64" t="s">
        <v>39</v>
      </c>
      <c r="C12" s="65">
        <v>5.2297000000000003E-2</v>
      </c>
      <c r="O12" s="70" t="s">
        <v>40</v>
      </c>
      <c r="P12" s="71">
        <f>2.6*0.1727</f>
        <v>0.44901999999999997</v>
      </c>
    </row>
    <row r="13" spans="2:18" x14ac:dyDescent="0.75">
      <c r="B13" s="64"/>
      <c r="C13" s="65"/>
    </row>
    <row r="14" spans="2:18" x14ac:dyDescent="0.75">
      <c r="B14" s="64"/>
      <c r="C14" s="65"/>
    </row>
    <row r="15" spans="2:18" x14ac:dyDescent="0.75">
      <c r="B15" s="64"/>
      <c r="C15" s="65"/>
    </row>
    <row r="16" spans="2:18" x14ac:dyDescent="0.75">
      <c r="B16" s="64"/>
      <c r="C16" s="65"/>
    </row>
    <row r="17" spans="2:16" x14ac:dyDescent="0.75">
      <c r="B17" s="64"/>
      <c r="C17" s="65"/>
    </row>
    <row r="21" spans="2:16" x14ac:dyDescent="0.75">
      <c r="B21" s="53" t="s">
        <v>41</v>
      </c>
      <c r="O21" s="75" t="s">
        <v>19</v>
      </c>
      <c r="P21" s="75" t="s">
        <v>20</v>
      </c>
    </row>
    <row r="22" spans="2:16" x14ac:dyDescent="0.75">
      <c r="O22" s="72" t="s">
        <v>4</v>
      </c>
      <c r="P22" s="69">
        <v>0.35743999999999998</v>
      </c>
    </row>
    <row r="23" spans="2:16" x14ac:dyDescent="0.75">
      <c r="O23" s="73" t="s">
        <v>5</v>
      </c>
      <c r="P23" s="74">
        <v>1.1790999999999999E-2</v>
      </c>
    </row>
    <row r="24" spans="2:16" x14ac:dyDescent="0.75">
      <c r="O24" s="72" t="s">
        <v>6</v>
      </c>
      <c r="P24" s="69">
        <v>6.0212000000000002E-2</v>
      </c>
    </row>
    <row r="25" spans="2:16" x14ac:dyDescent="0.75">
      <c r="O25" s="73" t="s">
        <v>7</v>
      </c>
      <c r="P25" s="68">
        <v>8.8291999999999995E-2</v>
      </c>
    </row>
    <row r="26" spans="2:16" x14ac:dyDescent="0.75">
      <c r="O26" s="72" t="s">
        <v>34</v>
      </c>
      <c r="P26" s="69">
        <v>0</v>
      </c>
    </row>
    <row r="27" spans="2:16" x14ac:dyDescent="0.75">
      <c r="O27" s="73" t="s">
        <v>36</v>
      </c>
      <c r="P27" s="68">
        <v>6.6286999999999999E-2</v>
      </c>
    </row>
    <row r="28" spans="2:16" x14ac:dyDescent="0.75">
      <c r="O28" s="70" t="s">
        <v>39</v>
      </c>
      <c r="P28" s="71">
        <v>5.2297000000000003E-2</v>
      </c>
    </row>
    <row r="29" spans="2:16" x14ac:dyDescent="0.75">
      <c r="O29" s="64" t="s">
        <v>28</v>
      </c>
      <c r="P29" s="71">
        <v>0.309</v>
      </c>
    </row>
  </sheetData>
  <mergeCells count="1">
    <mergeCell ref="R8:R10"/>
  </mergeCells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577E-E626-454C-AC3F-03EF011420C0}">
  <dimension ref="B2:L113"/>
  <sheetViews>
    <sheetView workbookViewId="0">
      <selection activeCell="L14" sqref="L14"/>
    </sheetView>
  </sheetViews>
  <sheetFormatPr baseColWidth="10" defaultColWidth="11.40625" defaultRowHeight="14.75" x14ac:dyDescent="0.75"/>
  <cols>
    <col min="2" max="2" width="19.86328125" bestFit="1" customWidth="1"/>
    <col min="3" max="3" width="21" bestFit="1" customWidth="1"/>
  </cols>
  <sheetData>
    <row r="2" spans="2:12" x14ac:dyDescent="0.75">
      <c r="B2" s="2" t="s">
        <v>76</v>
      </c>
      <c r="C2" s="2" t="s">
        <v>77</v>
      </c>
      <c r="D2" s="2" t="s">
        <v>78</v>
      </c>
    </row>
    <row r="3" spans="2:12" x14ac:dyDescent="0.75">
      <c r="B3" t="s">
        <v>69</v>
      </c>
      <c r="C3" t="s">
        <v>79</v>
      </c>
      <c r="D3" t="s">
        <v>79</v>
      </c>
    </row>
    <row r="4" spans="2:12" x14ac:dyDescent="0.75">
      <c r="B4" t="s">
        <v>80</v>
      </c>
      <c r="C4">
        <v>56</v>
      </c>
      <c r="D4">
        <v>2021</v>
      </c>
      <c r="J4" t="s">
        <v>81</v>
      </c>
      <c r="K4">
        <v>13.2</v>
      </c>
      <c r="L4">
        <v>2023</v>
      </c>
    </row>
    <row r="5" spans="2:12" x14ac:dyDescent="0.75">
      <c r="B5" t="s">
        <v>82</v>
      </c>
      <c r="C5">
        <v>25</v>
      </c>
      <c r="D5">
        <v>2023</v>
      </c>
    </row>
    <row r="6" spans="2:12" x14ac:dyDescent="0.75">
      <c r="B6" t="s">
        <v>83</v>
      </c>
      <c r="C6">
        <v>12.2</v>
      </c>
      <c r="D6">
        <v>2023</v>
      </c>
    </row>
    <row r="7" spans="2:12" x14ac:dyDescent="0.75">
      <c r="B7" t="s">
        <v>84</v>
      </c>
      <c r="C7">
        <v>8.6999999999999993</v>
      </c>
      <c r="D7">
        <v>2023</v>
      </c>
    </row>
    <row r="8" spans="2:12" x14ac:dyDescent="0.75">
      <c r="B8" t="s">
        <v>85</v>
      </c>
      <c r="C8">
        <v>7.4</v>
      </c>
      <c r="D8">
        <v>2023</v>
      </c>
    </row>
    <row r="9" spans="2:12" x14ac:dyDescent="0.75">
      <c r="B9" t="s">
        <v>86</v>
      </c>
      <c r="C9">
        <v>27.6</v>
      </c>
      <c r="D9">
        <v>2023</v>
      </c>
    </row>
    <row r="10" spans="2:12" x14ac:dyDescent="0.75">
      <c r="B10" t="s">
        <v>71</v>
      </c>
      <c r="C10">
        <v>53.5</v>
      </c>
      <c r="D10">
        <v>2023</v>
      </c>
    </row>
    <row r="11" spans="2:12" x14ac:dyDescent="0.75">
      <c r="B11" t="s">
        <v>87</v>
      </c>
      <c r="C11">
        <v>14.7</v>
      </c>
      <c r="D11">
        <v>2023</v>
      </c>
    </row>
    <row r="12" spans="2:12" x14ac:dyDescent="0.75">
      <c r="B12" t="s">
        <v>88</v>
      </c>
      <c r="C12">
        <v>4.7</v>
      </c>
      <c r="D12">
        <v>2023</v>
      </c>
    </row>
    <row r="13" spans="2:12" x14ac:dyDescent="0.75">
      <c r="B13" t="s">
        <v>89</v>
      </c>
      <c r="C13">
        <v>36.200000000000003</v>
      </c>
      <c r="D13">
        <v>2021</v>
      </c>
    </row>
    <row r="14" spans="2:12" x14ac:dyDescent="0.75">
      <c r="B14" t="s">
        <v>90</v>
      </c>
      <c r="C14">
        <v>44.2</v>
      </c>
      <c r="D14">
        <v>2023</v>
      </c>
    </row>
    <row r="15" spans="2:12" x14ac:dyDescent="0.75">
      <c r="B15" t="s">
        <v>91</v>
      </c>
      <c r="C15">
        <v>47.8</v>
      </c>
      <c r="D15">
        <v>2021</v>
      </c>
    </row>
    <row r="16" spans="2:12" x14ac:dyDescent="0.75">
      <c r="B16" t="s">
        <v>92</v>
      </c>
      <c r="C16">
        <v>6.7</v>
      </c>
      <c r="D16">
        <v>2023</v>
      </c>
    </row>
    <row r="17" spans="2:4" x14ac:dyDescent="0.75">
      <c r="B17" t="s">
        <v>93</v>
      </c>
      <c r="C17">
        <v>43</v>
      </c>
      <c r="D17">
        <v>2021</v>
      </c>
    </row>
    <row r="18" spans="2:4" x14ac:dyDescent="0.75">
      <c r="B18" t="s">
        <v>94</v>
      </c>
      <c r="C18">
        <v>51.5</v>
      </c>
      <c r="D18">
        <v>2023</v>
      </c>
    </row>
    <row r="19" spans="2:4" x14ac:dyDescent="0.75">
      <c r="B19" t="s">
        <v>95</v>
      </c>
      <c r="C19">
        <v>58.9</v>
      </c>
      <c r="D19">
        <v>2023</v>
      </c>
    </row>
    <row r="20" spans="2:4" x14ac:dyDescent="0.75">
      <c r="B20" t="s">
        <v>96</v>
      </c>
      <c r="C20">
        <v>62.7</v>
      </c>
      <c r="D20">
        <v>2023</v>
      </c>
    </row>
    <row r="21" spans="2:4" x14ac:dyDescent="0.75">
      <c r="B21" t="s">
        <v>97</v>
      </c>
      <c r="C21">
        <v>25</v>
      </c>
      <c r="D21">
        <v>2021</v>
      </c>
    </row>
    <row r="22" spans="2:4" x14ac:dyDescent="0.75">
      <c r="B22" t="s">
        <v>98</v>
      </c>
      <c r="C22">
        <v>54</v>
      </c>
      <c r="D22">
        <v>2021</v>
      </c>
    </row>
    <row r="23" spans="2:4" x14ac:dyDescent="0.75">
      <c r="B23" t="s">
        <v>70</v>
      </c>
      <c r="C23">
        <v>14.3</v>
      </c>
      <c r="D23">
        <v>2023</v>
      </c>
    </row>
    <row r="24" spans="2:4" x14ac:dyDescent="0.75">
      <c r="B24" t="s">
        <v>99</v>
      </c>
      <c r="C24">
        <v>39</v>
      </c>
      <c r="D24">
        <v>2023</v>
      </c>
    </row>
    <row r="25" spans="2:4" x14ac:dyDescent="0.75">
      <c r="B25" t="s">
        <v>100</v>
      </c>
      <c r="C25">
        <v>68.900000000000006</v>
      </c>
      <c r="D25">
        <v>2023</v>
      </c>
    </row>
    <row r="26" spans="2:4" x14ac:dyDescent="0.75">
      <c r="B26" t="s">
        <v>101</v>
      </c>
      <c r="C26">
        <v>75.599999999999994</v>
      </c>
      <c r="D26">
        <v>2021</v>
      </c>
    </row>
    <row r="27" spans="2:4" x14ac:dyDescent="0.75">
      <c r="B27" t="s">
        <v>102</v>
      </c>
      <c r="C27">
        <v>61.5</v>
      </c>
      <c r="D27">
        <v>2023</v>
      </c>
    </row>
    <row r="28" spans="2:4" x14ac:dyDescent="0.75">
      <c r="B28" t="s">
        <v>103</v>
      </c>
      <c r="C28">
        <v>152.19999999999999</v>
      </c>
      <c r="D28">
        <v>2023</v>
      </c>
    </row>
    <row r="29" spans="2:4" x14ac:dyDescent="0.75">
      <c r="B29" t="s">
        <v>104</v>
      </c>
      <c r="C29">
        <v>19.3</v>
      </c>
      <c r="D29">
        <v>2023</v>
      </c>
    </row>
    <row r="30" spans="2:4" x14ac:dyDescent="0.75">
      <c r="B30" t="s">
        <v>75</v>
      </c>
      <c r="C30">
        <v>14.8</v>
      </c>
      <c r="D30">
        <v>2023</v>
      </c>
    </row>
    <row r="31" spans="2:4" x14ac:dyDescent="0.75">
      <c r="B31" t="s">
        <v>105</v>
      </c>
      <c r="C31">
        <v>10.4</v>
      </c>
      <c r="D31">
        <v>2021</v>
      </c>
    </row>
    <row r="32" spans="2:4" x14ac:dyDescent="0.75">
      <c r="B32" t="s">
        <v>106</v>
      </c>
      <c r="C32">
        <v>90.3</v>
      </c>
      <c r="D32">
        <v>2023</v>
      </c>
    </row>
    <row r="33" spans="2:4" x14ac:dyDescent="0.75">
      <c r="B33" t="s">
        <v>107</v>
      </c>
      <c r="C33">
        <v>22.1</v>
      </c>
      <c r="D33">
        <v>2021</v>
      </c>
    </row>
    <row r="34" spans="2:4" x14ac:dyDescent="0.75">
      <c r="B34" t="s">
        <v>108</v>
      </c>
      <c r="C34">
        <v>22.5</v>
      </c>
      <c r="D34">
        <v>2021</v>
      </c>
    </row>
    <row r="35" spans="2:4" x14ac:dyDescent="0.75">
      <c r="B35" t="s">
        <v>109</v>
      </c>
      <c r="C35">
        <v>54.3</v>
      </c>
      <c r="D35">
        <v>2023</v>
      </c>
    </row>
    <row r="36" spans="2:4" x14ac:dyDescent="0.75">
      <c r="B36" t="s">
        <v>110</v>
      </c>
      <c r="C36">
        <v>22.3</v>
      </c>
      <c r="D36">
        <v>2021</v>
      </c>
    </row>
    <row r="37" spans="2:4" x14ac:dyDescent="0.75">
      <c r="B37" t="s">
        <v>68</v>
      </c>
      <c r="C37">
        <v>19</v>
      </c>
      <c r="D37">
        <v>2023</v>
      </c>
    </row>
    <row r="38" spans="2:4" x14ac:dyDescent="0.75">
      <c r="B38" t="s">
        <v>111</v>
      </c>
      <c r="C38">
        <v>86.2</v>
      </c>
      <c r="D38">
        <v>2023</v>
      </c>
    </row>
    <row r="39" spans="2:4" x14ac:dyDescent="0.75">
      <c r="B39" t="s">
        <v>112</v>
      </c>
      <c r="C39">
        <v>25.5</v>
      </c>
      <c r="D39">
        <v>2021</v>
      </c>
    </row>
    <row r="40" spans="2:4" x14ac:dyDescent="0.75">
      <c r="B40" t="s">
        <v>113</v>
      </c>
      <c r="C40">
        <v>24.2</v>
      </c>
      <c r="D40">
        <v>2023</v>
      </c>
    </row>
    <row r="41" spans="2:4" x14ac:dyDescent="0.75">
      <c r="B41" t="s">
        <v>114</v>
      </c>
      <c r="C41">
        <v>106.4</v>
      </c>
      <c r="D41">
        <v>2023</v>
      </c>
    </row>
    <row r="42" spans="2:4" x14ac:dyDescent="0.75">
      <c r="B42" t="s">
        <v>115</v>
      </c>
      <c r="C42">
        <v>24.5</v>
      </c>
      <c r="D42">
        <v>2023</v>
      </c>
    </row>
    <row r="43" spans="2:4" x14ac:dyDescent="0.75">
      <c r="B43" t="s">
        <v>116</v>
      </c>
      <c r="C43">
        <v>19.100000000000001</v>
      </c>
      <c r="D43">
        <v>2021</v>
      </c>
    </row>
    <row r="44" spans="2:4" x14ac:dyDescent="0.75">
      <c r="B44" t="s">
        <v>117</v>
      </c>
      <c r="C44">
        <v>51.4</v>
      </c>
      <c r="D44">
        <v>2023</v>
      </c>
    </row>
    <row r="45" spans="2:4" x14ac:dyDescent="0.75">
      <c r="B45" t="s">
        <v>118</v>
      </c>
      <c r="C45">
        <v>55.8</v>
      </c>
      <c r="D45">
        <v>2023</v>
      </c>
    </row>
    <row r="46" spans="2:4" x14ac:dyDescent="0.75">
      <c r="B46" t="s">
        <v>74</v>
      </c>
      <c r="C46">
        <v>7</v>
      </c>
      <c r="D46">
        <v>2023</v>
      </c>
    </row>
    <row r="47" spans="2:4" x14ac:dyDescent="0.75">
      <c r="B47" t="s">
        <v>73</v>
      </c>
      <c r="C47">
        <v>6.6</v>
      </c>
      <c r="D47">
        <v>2023</v>
      </c>
    </row>
    <row r="48" spans="2:4" x14ac:dyDescent="0.75">
      <c r="B48" t="s">
        <v>119</v>
      </c>
      <c r="C48">
        <v>77.3</v>
      </c>
      <c r="D48">
        <v>2021</v>
      </c>
    </row>
    <row r="49" spans="2:4" x14ac:dyDescent="0.75">
      <c r="B49" t="s">
        <v>120</v>
      </c>
      <c r="C49">
        <v>43.4</v>
      </c>
      <c r="D49">
        <v>2023</v>
      </c>
    </row>
    <row r="50" spans="2:4" x14ac:dyDescent="0.75">
      <c r="B50" t="s">
        <v>121</v>
      </c>
      <c r="C50">
        <v>32.1</v>
      </c>
      <c r="D50">
        <v>2023</v>
      </c>
    </row>
    <row r="51" spans="2:4" x14ac:dyDescent="0.75">
      <c r="B51" t="s">
        <v>122</v>
      </c>
      <c r="C51">
        <v>10.4</v>
      </c>
      <c r="D51">
        <v>2023</v>
      </c>
    </row>
    <row r="52" spans="2:4" x14ac:dyDescent="0.75">
      <c r="B52" t="s">
        <v>123</v>
      </c>
      <c r="C52">
        <v>11.5</v>
      </c>
      <c r="D52">
        <v>2023</v>
      </c>
    </row>
    <row r="53" spans="2:4" x14ac:dyDescent="0.75">
      <c r="B53" t="s">
        <v>124</v>
      </c>
      <c r="C53">
        <v>63.8</v>
      </c>
      <c r="D53">
        <v>2023</v>
      </c>
    </row>
    <row r="54" spans="2:4" x14ac:dyDescent="0.75">
      <c r="B54" t="s">
        <v>125</v>
      </c>
      <c r="C54">
        <v>16.100000000000001</v>
      </c>
      <c r="D54">
        <v>2023</v>
      </c>
    </row>
    <row r="55" spans="2:4" x14ac:dyDescent="0.75">
      <c r="B55" t="s">
        <v>72</v>
      </c>
      <c r="C55">
        <v>38.5</v>
      </c>
      <c r="D55">
        <v>2023</v>
      </c>
    </row>
    <row r="60" spans="2:4" x14ac:dyDescent="0.75">
      <c r="B60" s="2" t="s">
        <v>76</v>
      </c>
      <c r="C60" s="2" t="s">
        <v>77</v>
      </c>
    </row>
    <row r="61" spans="2:4" x14ac:dyDescent="0.75">
      <c r="B61" t="s">
        <v>69</v>
      </c>
      <c r="C61" s="2"/>
    </row>
    <row r="62" spans="2:4" x14ac:dyDescent="0.75">
      <c r="B62" t="s">
        <v>80</v>
      </c>
      <c r="C62">
        <v>56</v>
      </c>
    </row>
    <row r="63" spans="2:4" x14ac:dyDescent="0.75">
      <c r="B63" t="s">
        <v>82</v>
      </c>
      <c r="C63">
        <v>25</v>
      </c>
    </row>
    <row r="64" spans="2:4" x14ac:dyDescent="0.75">
      <c r="B64" t="s">
        <v>83</v>
      </c>
      <c r="C64">
        <v>12.2</v>
      </c>
    </row>
    <row r="65" spans="2:3" x14ac:dyDescent="0.75">
      <c r="B65" t="s">
        <v>84</v>
      </c>
      <c r="C65">
        <v>8.6999999999999993</v>
      </c>
    </row>
    <row r="66" spans="2:3" x14ac:dyDescent="0.75">
      <c r="B66" t="s">
        <v>85</v>
      </c>
      <c r="C66">
        <v>7.4</v>
      </c>
    </row>
    <row r="67" spans="2:3" x14ac:dyDescent="0.75">
      <c r="B67" t="s">
        <v>86</v>
      </c>
      <c r="C67">
        <v>27.6</v>
      </c>
    </row>
    <row r="68" spans="2:3" x14ac:dyDescent="0.75">
      <c r="B68" t="s">
        <v>71</v>
      </c>
      <c r="C68">
        <v>53.5</v>
      </c>
    </row>
    <row r="69" spans="2:3" x14ac:dyDescent="0.75">
      <c r="B69" t="s">
        <v>87</v>
      </c>
      <c r="C69">
        <v>14.7</v>
      </c>
    </row>
    <row r="70" spans="2:3" x14ac:dyDescent="0.75">
      <c r="B70" t="s">
        <v>88</v>
      </c>
      <c r="C70">
        <v>4.7</v>
      </c>
    </row>
    <row r="71" spans="2:3" x14ac:dyDescent="0.75">
      <c r="B71" t="s">
        <v>89</v>
      </c>
      <c r="C71">
        <v>36.200000000000003</v>
      </c>
    </row>
    <row r="72" spans="2:3" x14ac:dyDescent="0.75">
      <c r="B72" t="s">
        <v>90</v>
      </c>
      <c r="C72">
        <v>44.2</v>
      </c>
    </row>
    <row r="73" spans="2:3" x14ac:dyDescent="0.75">
      <c r="B73" t="s">
        <v>91</v>
      </c>
      <c r="C73">
        <v>47.8</v>
      </c>
    </row>
    <row r="74" spans="2:3" x14ac:dyDescent="0.75">
      <c r="B74" t="s">
        <v>92</v>
      </c>
      <c r="C74">
        <v>6.7</v>
      </c>
    </row>
    <row r="75" spans="2:3" x14ac:dyDescent="0.75">
      <c r="B75" t="s">
        <v>93</v>
      </c>
      <c r="C75">
        <v>43</v>
      </c>
    </row>
    <row r="76" spans="2:3" x14ac:dyDescent="0.75">
      <c r="B76" t="s">
        <v>94</v>
      </c>
      <c r="C76">
        <v>51.5</v>
      </c>
    </row>
    <row r="77" spans="2:3" x14ac:dyDescent="0.75">
      <c r="B77" t="s">
        <v>95</v>
      </c>
      <c r="C77">
        <v>58.9</v>
      </c>
    </row>
    <row r="78" spans="2:3" x14ac:dyDescent="0.75">
      <c r="B78" t="s">
        <v>96</v>
      </c>
      <c r="C78">
        <v>62.7</v>
      </c>
    </row>
    <row r="79" spans="2:3" x14ac:dyDescent="0.75">
      <c r="B79" t="s">
        <v>97</v>
      </c>
      <c r="C79">
        <v>25</v>
      </c>
    </row>
    <row r="80" spans="2:3" x14ac:dyDescent="0.75">
      <c r="B80" t="s">
        <v>98</v>
      </c>
      <c r="C80">
        <v>54</v>
      </c>
    </row>
    <row r="81" spans="2:3" x14ac:dyDescent="0.75">
      <c r="B81" t="s">
        <v>70</v>
      </c>
      <c r="C81">
        <v>14.3</v>
      </c>
    </row>
    <row r="82" spans="2:3" x14ac:dyDescent="0.75">
      <c r="B82" t="s">
        <v>99</v>
      </c>
      <c r="C82">
        <v>39</v>
      </c>
    </row>
    <row r="83" spans="2:3" x14ac:dyDescent="0.75">
      <c r="B83" t="s">
        <v>100</v>
      </c>
      <c r="C83">
        <v>68.900000000000006</v>
      </c>
    </row>
    <row r="84" spans="2:3" x14ac:dyDescent="0.75">
      <c r="B84" t="s">
        <v>101</v>
      </c>
      <c r="C84">
        <v>75.599999999999994</v>
      </c>
    </row>
    <row r="85" spans="2:3" x14ac:dyDescent="0.75">
      <c r="B85" t="s">
        <v>102</v>
      </c>
      <c r="C85">
        <v>61.5</v>
      </c>
    </row>
    <row r="86" spans="2:3" x14ac:dyDescent="0.75">
      <c r="B86" t="s">
        <v>103</v>
      </c>
      <c r="C86">
        <v>152.19999999999999</v>
      </c>
    </row>
    <row r="87" spans="2:3" x14ac:dyDescent="0.75">
      <c r="B87" t="s">
        <v>104</v>
      </c>
      <c r="C87">
        <v>19.3</v>
      </c>
    </row>
    <row r="88" spans="2:3" x14ac:dyDescent="0.75">
      <c r="B88" t="s">
        <v>75</v>
      </c>
      <c r="C88">
        <v>14.8</v>
      </c>
    </row>
    <row r="89" spans="2:3" x14ac:dyDescent="0.75">
      <c r="B89" t="s">
        <v>105</v>
      </c>
      <c r="C89">
        <v>10.4</v>
      </c>
    </row>
    <row r="90" spans="2:3" x14ac:dyDescent="0.75">
      <c r="B90" t="s">
        <v>106</v>
      </c>
      <c r="C90">
        <v>90.3</v>
      </c>
    </row>
    <row r="91" spans="2:3" x14ac:dyDescent="0.75">
      <c r="B91" t="s">
        <v>107</v>
      </c>
      <c r="C91">
        <v>22.1</v>
      </c>
    </row>
    <row r="92" spans="2:3" x14ac:dyDescent="0.75">
      <c r="B92" t="s">
        <v>108</v>
      </c>
      <c r="C92">
        <v>22.5</v>
      </c>
    </row>
    <row r="93" spans="2:3" x14ac:dyDescent="0.75">
      <c r="B93" t="s">
        <v>109</v>
      </c>
      <c r="C93">
        <v>54.3</v>
      </c>
    </row>
    <row r="94" spans="2:3" x14ac:dyDescent="0.75">
      <c r="B94" t="s">
        <v>110</v>
      </c>
      <c r="C94">
        <v>22.3</v>
      </c>
    </row>
    <row r="95" spans="2:3" x14ac:dyDescent="0.75">
      <c r="B95" t="s">
        <v>68</v>
      </c>
      <c r="C95">
        <v>19</v>
      </c>
    </row>
    <row r="96" spans="2:3" x14ac:dyDescent="0.75">
      <c r="B96" t="s">
        <v>111</v>
      </c>
      <c r="C96">
        <v>86.2</v>
      </c>
    </row>
    <row r="97" spans="2:3" x14ac:dyDescent="0.75">
      <c r="B97" t="s">
        <v>112</v>
      </c>
      <c r="C97">
        <v>25.5</v>
      </c>
    </row>
    <row r="98" spans="2:3" x14ac:dyDescent="0.75">
      <c r="B98" t="s">
        <v>113</v>
      </c>
      <c r="C98">
        <v>24.2</v>
      </c>
    </row>
    <row r="99" spans="2:3" x14ac:dyDescent="0.75">
      <c r="B99" t="s">
        <v>114</v>
      </c>
      <c r="C99">
        <v>106.4</v>
      </c>
    </row>
    <row r="100" spans="2:3" x14ac:dyDescent="0.75">
      <c r="B100" t="s">
        <v>115</v>
      </c>
      <c r="C100">
        <v>24.5</v>
      </c>
    </row>
    <row r="101" spans="2:3" x14ac:dyDescent="0.75">
      <c r="B101" t="s">
        <v>116</v>
      </c>
      <c r="C101">
        <v>19.100000000000001</v>
      </c>
    </row>
    <row r="102" spans="2:3" x14ac:dyDescent="0.75">
      <c r="B102" t="s">
        <v>117</v>
      </c>
      <c r="C102">
        <v>51.4</v>
      </c>
    </row>
    <row r="103" spans="2:3" x14ac:dyDescent="0.75">
      <c r="B103" t="s">
        <v>118</v>
      </c>
      <c r="C103">
        <v>55.8</v>
      </c>
    </row>
    <row r="104" spans="2:3" x14ac:dyDescent="0.75">
      <c r="B104" t="s">
        <v>74</v>
      </c>
      <c r="C104">
        <v>7</v>
      </c>
    </row>
    <row r="105" spans="2:3" x14ac:dyDescent="0.75">
      <c r="B105" t="s">
        <v>73</v>
      </c>
      <c r="C105">
        <v>6.6</v>
      </c>
    </row>
    <row r="106" spans="2:3" x14ac:dyDescent="0.75">
      <c r="B106" t="s">
        <v>119</v>
      </c>
      <c r="C106">
        <v>77.3</v>
      </c>
    </row>
    <row r="107" spans="2:3" x14ac:dyDescent="0.75">
      <c r="B107" t="s">
        <v>120</v>
      </c>
      <c r="C107">
        <v>43.4</v>
      </c>
    </row>
    <row r="108" spans="2:3" x14ac:dyDescent="0.75">
      <c r="B108" t="s">
        <v>121</v>
      </c>
      <c r="C108">
        <v>32.1</v>
      </c>
    </row>
    <row r="109" spans="2:3" x14ac:dyDescent="0.75">
      <c r="B109" t="s">
        <v>122</v>
      </c>
      <c r="C109">
        <v>10.4</v>
      </c>
    </row>
    <row r="110" spans="2:3" x14ac:dyDescent="0.75">
      <c r="B110" t="s">
        <v>123</v>
      </c>
      <c r="C110">
        <v>11.5</v>
      </c>
    </row>
    <row r="111" spans="2:3" x14ac:dyDescent="0.75">
      <c r="B111" t="s">
        <v>124</v>
      </c>
      <c r="C111">
        <v>63.8</v>
      </c>
    </row>
    <row r="112" spans="2:3" x14ac:dyDescent="0.75">
      <c r="B112" t="s">
        <v>125</v>
      </c>
      <c r="C112">
        <v>16.100000000000001</v>
      </c>
    </row>
    <row r="113" spans="2:3" x14ac:dyDescent="0.75">
      <c r="B113" t="s">
        <v>72</v>
      </c>
      <c r="C113">
        <v>38.5</v>
      </c>
    </row>
  </sheetData>
  <autoFilter ref="B2:D55" xr:uid="{F313577E-E626-454C-AC3F-03EF011420C0}">
    <sortState xmlns:xlrd2="http://schemas.microsoft.com/office/spreadsheetml/2017/richdata2" ref="B3:D55">
      <sortCondition ref="B2:B55"/>
    </sortState>
  </autoFilter>
  <sortState xmlns:xlrd2="http://schemas.microsoft.com/office/spreadsheetml/2017/richdata2" ref="B4:D55">
    <sortCondition ref="B2:B55"/>
  </sortState>
  <pageMargins left="0.7" right="0.7" top="0.78740157499999996" bottom="0.78740157499999996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9CA7F-C30A-4029-880B-9CE168C59DF0}">
  <dimension ref="B2:D61"/>
  <sheetViews>
    <sheetView topLeftCell="B3" workbookViewId="0">
      <selection activeCell="B3" sqref="B3"/>
    </sheetView>
  </sheetViews>
  <sheetFormatPr baseColWidth="10" defaultColWidth="9.1328125" defaultRowHeight="14.75" x14ac:dyDescent="0.75"/>
  <cols>
    <col min="2" max="2" width="20.1328125" bestFit="1" customWidth="1"/>
    <col min="3" max="3" width="22.54296875" bestFit="1" customWidth="1"/>
    <col min="4" max="4" width="14.54296875" bestFit="1" customWidth="1"/>
  </cols>
  <sheetData>
    <row r="2" spans="2:4" ht="16.75" x14ac:dyDescent="0.95">
      <c r="B2" s="54" t="s">
        <v>76</v>
      </c>
      <c r="C2" s="55" t="s">
        <v>126</v>
      </c>
      <c r="D2" s="51" t="s">
        <v>127</v>
      </c>
    </row>
    <row r="3" spans="2:4" x14ac:dyDescent="0.75">
      <c r="B3" s="51" t="s">
        <v>69</v>
      </c>
      <c r="C3" s="52"/>
      <c r="D3" s="51"/>
    </row>
    <row r="4" spans="2:4" x14ac:dyDescent="0.75">
      <c r="B4" s="48" t="s">
        <v>80</v>
      </c>
      <c r="C4" s="49" t="s">
        <v>128</v>
      </c>
      <c r="D4" s="48" t="s">
        <v>129</v>
      </c>
    </row>
    <row r="5" spans="2:4" x14ac:dyDescent="0.75">
      <c r="B5" s="48" t="s">
        <v>82</v>
      </c>
      <c r="C5" s="50">
        <v>35</v>
      </c>
      <c r="D5" s="48" t="s">
        <v>129</v>
      </c>
    </row>
    <row r="6" spans="2:4" x14ac:dyDescent="0.75">
      <c r="B6" s="48" t="s">
        <v>130</v>
      </c>
      <c r="C6" s="49" t="s">
        <v>128</v>
      </c>
      <c r="D6" s="48" t="s">
        <v>129</v>
      </c>
    </row>
    <row r="7" spans="2:4" x14ac:dyDescent="0.75">
      <c r="B7" s="48" t="s">
        <v>83</v>
      </c>
      <c r="C7" s="50">
        <v>12.2</v>
      </c>
      <c r="D7" s="48" t="s">
        <v>129</v>
      </c>
    </row>
    <row r="8" spans="2:4" x14ac:dyDescent="0.75">
      <c r="B8" s="48" t="s">
        <v>84</v>
      </c>
      <c r="C8" s="50">
        <v>8.6999999999999993</v>
      </c>
      <c r="D8" s="48" t="s">
        <v>129</v>
      </c>
    </row>
    <row r="9" spans="2:4" x14ac:dyDescent="0.75">
      <c r="B9" s="48" t="s">
        <v>85</v>
      </c>
      <c r="C9" s="50">
        <v>7.4</v>
      </c>
      <c r="D9" s="48" t="s">
        <v>129</v>
      </c>
    </row>
    <row r="10" spans="2:4" x14ac:dyDescent="0.75">
      <c r="B10" s="48" t="s">
        <v>86</v>
      </c>
      <c r="C10" s="50">
        <v>27.6</v>
      </c>
      <c r="D10" s="48" t="s">
        <v>129</v>
      </c>
    </row>
    <row r="11" spans="2:4" x14ac:dyDescent="0.75">
      <c r="B11" s="48" t="s">
        <v>71</v>
      </c>
      <c r="C11" s="50">
        <v>53.5</v>
      </c>
      <c r="D11" s="48" t="s">
        <v>129</v>
      </c>
    </row>
    <row r="12" spans="2:4" x14ac:dyDescent="0.75">
      <c r="B12" s="48" t="s">
        <v>131</v>
      </c>
      <c r="C12" s="50">
        <v>14.7</v>
      </c>
      <c r="D12" s="48" t="s">
        <v>129</v>
      </c>
    </row>
    <row r="13" spans="2:4" x14ac:dyDescent="0.75">
      <c r="B13" s="48" t="s">
        <v>88</v>
      </c>
      <c r="C13" s="50">
        <v>4.7</v>
      </c>
      <c r="D13" s="48" t="s">
        <v>129</v>
      </c>
    </row>
    <row r="14" spans="2:4" x14ac:dyDescent="0.75">
      <c r="B14" s="48" t="s">
        <v>89</v>
      </c>
      <c r="C14" s="49" t="s">
        <v>128</v>
      </c>
      <c r="D14" s="48" t="s">
        <v>129</v>
      </c>
    </row>
    <row r="15" spans="2:4" x14ac:dyDescent="0.75">
      <c r="B15" s="48" t="s">
        <v>90</v>
      </c>
      <c r="C15" s="50">
        <v>44.2</v>
      </c>
      <c r="D15" s="48" t="s">
        <v>129</v>
      </c>
    </row>
    <row r="16" spans="2:4" x14ac:dyDescent="0.75">
      <c r="B16" s="48" t="s">
        <v>91</v>
      </c>
      <c r="C16" s="49" t="s">
        <v>128</v>
      </c>
      <c r="D16" s="48" t="s">
        <v>129</v>
      </c>
    </row>
    <row r="17" spans="2:4" x14ac:dyDescent="0.75">
      <c r="B17" s="48" t="s">
        <v>132</v>
      </c>
      <c r="C17" s="49" t="s">
        <v>128</v>
      </c>
      <c r="D17" s="48" t="s">
        <v>129</v>
      </c>
    </row>
    <row r="18" spans="2:4" x14ac:dyDescent="0.75">
      <c r="B18" s="48" t="s">
        <v>92</v>
      </c>
      <c r="C18" s="50">
        <v>6.7</v>
      </c>
      <c r="D18" s="48" t="s">
        <v>129</v>
      </c>
    </row>
    <row r="19" spans="2:4" x14ac:dyDescent="0.75">
      <c r="B19" s="48" t="s">
        <v>93</v>
      </c>
      <c r="C19" s="49" t="s">
        <v>128</v>
      </c>
      <c r="D19" s="48" t="s">
        <v>129</v>
      </c>
    </row>
    <row r="20" spans="2:4" x14ac:dyDescent="0.75">
      <c r="B20" s="48" t="s">
        <v>133</v>
      </c>
      <c r="C20" s="50">
        <v>51.5</v>
      </c>
      <c r="D20" s="48" t="s">
        <v>129</v>
      </c>
    </row>
    <row r="21" spans="2:4" x14ac:dyDescent="0.75">
      <c r="B21" s="48" t="s">
        <v>95</v>
      </c>
      <c r="C21" s="50">
        <v>58.9</v>
      </c>
      <c r="D21" s="48" t="s">
        <v>129</v>
      </c>
    </row>
    <row r="22" spans="2:4" x14ac:dyDescent="0.75">
      <c r="B22" s="48" t="s">
        <v>96</v>
      </c>
      <c r="C22" s="50">
        <v>62.7</v>
      </c>
      <c r="D22" s="48" t="s">
        <v>129</v>
      </c>
    </row>
    <row r="23" spans="2:4" x14ac:dyDescent="0.75">
      <c r="B23" s="48" t="s">
        <v>97</v>
      </c>
      <c r="C23" s="49" t="s">
        <v>128</v>
      </c>
      <c r="D23" s="48" t="s">
        <v>129</v>
      </c>
    </row>
    <row r="24" spans="2:4" x14ac:dyDescent="0.75">
      <c r="B24" s="48" t="s">
        <v>98</v>
      </c>
      <c r="C24" s="49" t="s">
        <v>128</v>
      </c>
      <c r="D24" s="48" t="s">
        <v>129</v>
      </c>
    </row>
    <row r="25" spans="2:4" x14ac:dyDescent="0.75">
      <c r="B25" s="48" t="s">
        <v>70</v>
      </c>
      <c r="C25" s="50">
        <v>14.3</v>
      </c>
      <c r="D25" s="48" t="s">
        <v>129</v>
      </c>
    </row>
    <row r="26" spans="2:4" x14ac:dyDescent="0.75">
      <c r="B26" s="48" t="s">
        <v>99</v>
      </c>
      <c r="C26" s="50">
        <v>39</v>
      </c>
      <c r="D26" s="48" t="s">
        <v>129</v>
      </c>
    </row>
    <row r="27" spans="2:4" x14ac:dyDescent="0.75">
      <c r="B27" s="48" t="s">
        <v>100</v>
      </c>
      <c r="C27" s="50">
        <v>68.900000000000006</v>
      </c>
      <c r="D27" s="48" t="s">
        <v>129</v>
      </c>
    </row>
    <row r="28" spans="2:4" x14ac:dyDescent="0.75">
      <c r="B28" s="48" t="s">
        <v>134</v>
      </c>
      <c r="C28" s="49" t="s">
        <v>128</v>
      </c>
      <c r="D28" s="48" t="s">
        <v>129</v>
      </c>
    </row>
    <row r="29" spans="2:4" x14ac:dyDescent="0.75">
      <c r="B29" s="48" t="s">
        <v>135</v>
      </c>
      <c r="C29" s="50">
        <v>55.8</v>
      </c>
      <c r="D29" s="48" t="s">
        <v>129</v>
      </c>
    </row>
    <row r="30" spans="2:4" x14ac:dyDescent="0.75">
      <c r="B30" s="48" t="s">
        <v>136</v>
      </c>
      <c r="C30" s="49" t="s">
        <v>128</v>
      </c>
      <c r="D30" s="48" t="s">
        <v>129</v>
      </c>
    </row>
    <row r="31" spans="2:4" x14ac:dyDescent="0.75">
      <c r="B31" s="48" t="s">
        <v>102</v>
      </c>
      <c r="C31" s="50">
        <v>61.5</v>
      </c>
      <c r="D31" s="48" t="s">
        <v>129</v>
      </c>
    </row>
    <row r="32" spans="2:4" x14ac:dyDescent="0.75">
      <c r="B32" s="48" t="s">
        <v>103</v>
      </c>
      <c r="C32" s="50">
        <v>152.19999999999999</v>
      </c>
      <c r="D32" s="48" t="s">
        <v>129</v>
      </c>
    </row>
    <row r="33" spans="2:4" x14ac:dyDescent="0.75">
      <c r="B33" s="48" t="s">
        <v>104</v>
      </c>
      <c r="C33" s="50">
        <v>19.3</v>
      </c>
      <c r="D33" s="48" t="s">
        <v>129</v>
      </c>
    </row>
    <row r="34" spans="2:4" x14ac:dyDescent="0.75">
      <c r="B34" s="48" t="s">
        <v>75</v>
      </c>
      <c r="C34" s="50">
        <v>14.8</v>
      </c>
      <c r="D34" s="48" t="s">
        <v>129</v>
      </c>
    </row>
    <row r="35" spans="2:4" x14ac:dyDescent="0.75">
      <c r="B35" s="48" t="s">
        <v>105</v>
      </c>
      <c r="C35" s="49" t="s">
        <v>128</v>
      </c>
      <c r="D35" s="48" t="s">
        <v>129</v>
      </c>
    </row>
    <row r="36" spans="2:4" x14ac:dyDescent="0.75">
      <c r="B36" s="48" t="s">
        <v>106</v>
      </c>
      <c r="C36" s="50">
        <v>90.3</v>
      </c>
      <c r="D36" s="48" t="s">
        <v>129</v>
      </c>
    </row>
    <row r="37" spans="2:4" x14ac:dyDescent="0.75">
      <c r="B37" s="48" t="s">
        <v>107</v>
      </c>
      <c r="C37" s="49" t="s">
        <v>128</v>
      </c>
      <c r="D37" s="48" t="s">
        <v>129</v>
      </c>
    </row>
    <row r="38" spans="2:4" x14ac:dyDescent="0.75">
      <c r="B38" s="48" t="s">
        <v>108</v>
      </c>
      <c r="C38" s="49" t="s">
        <v>128</v>
      </c>
      <c r="D38" s="48" t="s">
        <v>129</v>
      </c>
    </row>
    <row r="39" spans="2:4" x14ac:dyDescent="0.75">
      <c r="B39" s="48" t="s">
        <v>109</v>
      </c>
      <c r="C39" s="50">
        <v>54.3</v>
      </c>
      <c r="D39" s="48" t="s">
        <v>129</v>
      </c>
    </row>
    <row r="40" spans="2:4" x14ac:dyDescent="0.75">
      <c r="B40" s="48" t="s">
        <v>110</v>
      </c>
      <c r="C40" s="49" t="s">
        <v>128</v>
      </c>
      <c r="D40" s="48" t="s">
        <v>129</v>
      </c>
    </row>
    <row r="41" spans="2:4" x14ac:dyDescent="0.75">
      <c r="B41" s="48" t="s">
        <v>68</v>
      </c>
      <c r="C41" s="50">
        <v>19</v>
      </c>
      <c r="D41" s="48" t="s">
        <v>129</v>
      </c>
    </row>
    <row r="42" spans="2:4" x14ac:dyDescent="0.75">
      <c r="B42" s="48" t="s">
        <v>111</v>
      </c>
      <c r="C42" s="50">
        <v>86.2</v>
      </c>
      <c r="D42" s="48" t="s">
        <v>129</v>
      </c>
    </row>
    <row r="43" spans="2:4" x14ac:dyDescent="0.75">
      <c r="B43" s="48" t="s">
        <v>112</v>
      </c>
      <c r="C43" s="49" t="s">
        <v>128</v>
      </c>
      <c r="D43" s="48" t="s">
        <v>129</v>
      </c>
    </row>
    <row r="44" spans="2:4" x14ac:dyDescent="0.75">
      <c r="B44" s="48" t="s">
        <v>137</v>
      </c>
      <c r="C44" s="50">
        <v>24.2</v>
      </c>
      <c r="D44" s="48" t="s">
        <v>129</v>
      </c>
    </row>
    <row r="45" spans="2:4" x14ac:dyDescent="0.75">
      <c r="B45" s="48" t="s">
        <v>114</v>
      </c>
      <c r="C45" s="50">
        <v>106.4</v>
      </c>
      <c r="D45" s="48" t="s">
        <v>129</v>
      </c>
    </row>
    <row r="46" spans="2:4" x14ac:dyDescent="0.75">
      <c r="B46" s="48" t="s">
        <v>115</v>
      </c>
      <c r="C46" s="50">
        <v>24.5</v>
      </c>
      <c r="D46" s="48" t="s">
        <v>129</v>
      </c>
    </row>
    <row r="47" spans="2:4" x14ac:dyDescent="0.75">
      <c r="B47" s="48" t="s">
        <v>117</v>
      </c>
      <c r="C47" s="50">
        <v>51.4</v>
      </c>
      <c r="D47" s="48" t="s">
        <v>129</v>
      </c>
    </row>
    <row r="48" spans="2:4" x14ac:dyDescent="0.75">
      <c r="B48" s="48" t="s">
        <v>74</v>
      </c>
      <c r="C48" s="50">
        <v>7</v>
      </c>
      <c r="D48" s="48" t="s">
        <v>129</v>
      </c>
    </row>
    <row r="49" spans="2:4" x14ac:dyDescent="0.75">
      <c r="B49" s="48" t="s">
        <v>73</v>
      </c>
      <c r="C49" s="50">
        <v>6.6</v>
      </c>
      <c r="D49" s="48" t="s">
        <v>129</v>
      </c>
    </row>
    <row r="50" spans="2:4" x14ac:dyDescent="0.75">
      <c r="B50" s="48" t="s">
        <v>138</v>
      </c>
      <c r="C50" s="49" t="s">
        <v>128</v>
      </c>
      <c r="D50" s="48" t="s">
        <v>129</v>
      </c>
    </row>
    <row r="51" spans="2:4" x14ac:dyDescent="0.75">
      <c r="B51" s="48" t="s">
        <v>120</v>
      </c>
      <c r="C51" s="50">
        <v>43.4</v>
      </c>
      <c r="D51" s="48" t="s">
        <v>129</v>
      </c>
    </row>
    <row r="52" spans="2:4" x14ac:dyDescent="0.75">
      <c r="B52" s="48" t="s">
        <v>121</v>
      </c>
      <c r="C52" s="50">
        <v>32.1</v>
      </c>
      <c r="D52" s="48" t="s">
        <v>129</v>
      </c>
    </row>
    <row r="53" spans="2:4" x14ac:dyDescent="0.75">
      <c r="B53" s="48" t="s">
        <v>124</v>
      </c>
      <c r="C53" s="50">
        <v>63.8</v>
      </c>
      <c r="D53" s="48" t="s">
        <v>129</v>
      </c>
    </row>
    <row r="54" spans="2:4" x14ac:dyDescent="0.75">
      <c r="B54" s="59" t="s">
        <v>139</v>
      </c>
      <c r="C54" s="50">
        <v>10.4</v>
      </c>
      <c r="D54" s="58" t="s">
        <v>129</v>
      </c>
    </row>
    <row r="55" spans="2:4" x14ac:dyDescent="0.75">
      <c r="B55" s="59" t="s">
        <v>123</v>
      </c>
      <c r="C55" s="50">
        <v>11.5</v>
      </c>
      <c r="D55" s="58" t="s">
        <v>129</v>
      </c>
    </row>
    <row r="56" spans="2:4" x14ac:dyDescent="0.75">
      <c r="B56" s="48" t="s">
        <v>125</v>
      </c>
      <c r="C56" s="50">
        <v>16.100000000000001</v>
      </c>
      <c r="D56" s="48" t="s">
        <v>129</v>
      </c>
    </row>
    <row r="57" spans="2:4" x14ac:dyDescent="0.75">
      <c r="B57" s="56" t="s">
        <v>140</v>
      </c>
      <c r="C57" s="57">
        <v>38.5</v>
      </c>
      <c r="D57" s="56" t="s">
        <v>129</v>
      </c>
    </row>
    <row r="58" spans="2:4" x14ac:dyDescent="0.75">
      <c r="B58" t="s">
        <v>141</v>
      </c>
    </row>
    <row r="61" spans="2:4" x14ac:dyDescent="0.75">
      <c r="B61" s="48" t="s">
        <v>81</v>
      </c>
      <c r="C61" s="50">
        <v>13.2</v>
      </c>
      <c r="D61" s="48" t="s">
        <v>129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17BB1-AC7D-4B7B-AD9D-7C41D45B9EF9}">
  <dimension ref="B2:B6"/>
  <sheetViews>
    <sheetView workbookViewId="0">
      <selection activeCell="D22" sqref="D22"/>
    </sheetView>
  </sheetViews>
  <sheetFormatPr baseColWidth="10" defaultColWidth="11.40625" defaultRowHeight="14.75" x14ac:dyDescent="0.75"/>
  <sheetData>
    <row r="2" spans="2:2" x14ac:dyDescent="0.75">
      <c r="B2" s="53" t="s">
        <v>167</v>
      </c>
    </row>
    <row r="3" spans="2:2" x14ac:dyDescent="0.75">
      <c r="B3" s="53" t="s">
        <v>168</v>
      </c>
    </row>
    <row r="4" spans="2:2" x14ac:dyDescent="0.75">
      <c r="B4" s="53" t="s">
        <v>169</v>
      </c>
    </row>
    <row r="6" spans="2:2" x14ac:dyDescent="0.75">
      <c r="B6" s="53" t="s">
        <v>170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BB0C8078BC4BE408A24808ED2DBA845" ma:contentTypeVersion="17" ma:contentTypeDescription="Ein neues Dokument erstellen." ma:contentTypeScope="" ma:versionID="c5b1067ae89dff20d621f726b8b4c341">
  <xsd:schema xmlns:xsd="http://www.w3.org/2001/XMLSchema" xmlns:xs="http://www.w3.org/2001/XMLSchema" xmlns:p="http://schemas.microsoft.com/office/2006/metadata/properties" xmlns:ns2="7176c268-9418-4827-bfe2-bf43bb33e1e6" xmlns:ns3="58734753-ca10-4f0a-8d8c-42d84e13da9f" targetNamespace="http://schemas.microsoft.com/office/2006/metadata/properties" ma:root="true" ma:fieldsID="8b362e95464d19e83124e1ef6322847a" ns2:_="" ns3:_="">
    <xsd:import namespace="7176c268-9418-4827-bfe2-bf43bb33e1e6"/>
    <xsd:import namespace="58734753-ca10-4f0a-8d8c-42d84e13da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6c268-9418-4827-bfe2-bf43bb33e1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Bildmarkierungen" ma:readOnly="false" ma:fieldId="{5cf76f15-5ced-4ddc-b409-7134ff3c332f}" ma:taxonomyMulti="true" ma:sspId="20679901-f456-4672-aa62-a09a9948bf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us Unterschrift" ma:internalName="Status_x0020_Unterschrift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34753-ca10-4f0a-8d8c-42d84e13da9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59a48a8-7ac9-4092-bd80-b0eba0a4b19f}" ma:internalName="TaxCatchAll" ma:showField="CatchAllData" ma:web="58734753-ca10-4f0a-8d8c-42d84e13da9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176c268-9418-4827-bfe2-bf43bb33e1e6">
      <Terms xmlns="http://schemas.microsoft.com/office/infopath/2007/PartnerControls"/>
    </lcf76f155ced4ddcb4097134ff3c332f>
    <TaxCatchAll xmlns="58734753-ca10-4f0a-8d8c-42d84e13da9f" xsi:nil="true"/>
    <_Flow_SignoffStatus xmlns="7176c268-9418-4827-bfe2-bf43bb33e1e6" xsi:nil="true"/>
  </documentManagement>
</p:properties>
</file>

<file path=customXml/itemProps1.xml><?xml version="1.0" encoding="utf-8"?>
<ds:datastoreItem xmlns:ds="http://schemas.openxmlformats.org/officeDocument/2006/customXml" ds:itemID="{40839D81-49ED-4B1D-883F-CF749F9216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76c268-9418-4827-bfe2-bf43bb33e1e6"/>
    <ds:schemaRef ds:uri="58734753-ca10-4f0a-8d8c-42d84e13da9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B2B750-48DD-4880-A783-3B9CD18E5B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5CE1EA-3E10-4A61-90C8-B6223FE09443}">
  <ds:schemaRefs>
    <ds:schemaRef ds:uri="http://schemas.openxmlformats.org/package/2006/metadata/core-properties"/>
    <ds:schemaRef ds:uri="http://purl.org/dc/terms/"/>
    <ds:schemaRef ds:uri="58734753-ca10-4f0a-8d8c-42d84e13da9f"/>
    <ds:schemaRef ds:uri="http://schemas.microsoft.com/office/infopath/2007/PartnerControls"/>
    <ds:schemaRef ds:uri="http://schemas.microsoft.com/office/2006/documentManagement/types"/>
    <ds:schemaRef ds:uri="7176c268-9418-4827-bfe2-bf43bb33e1e6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Arbeitsweg</vt:lpstr>
      <vt:lpstr>Dienstreisen</vt:lpstr>
      <vt:lpstr>Analysis</vt:lpstr>
      <vt:lpstr>Transport CO2</vt:lpstr>
      <vt:lpstr>Hotelfaktoren_climatiq</vt:lpstr>
      <vt:lpstr>UK_Gov_Hotelfaktoren_2022</vt:lpstr>
      <vt:lpstr>formula clipboard</vt:lpstr>
      <vt:lpstr>Countries</vt:lpstr>
      <vt:lpstr>Hotel_climatiq_country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Weyand_lokal</dc:creator>
  <cp:keywords/>
  <dc:description/>
  <cp:lastModifiedBy>Ozen, Oskay</cp:lastModifiedBy>
  <cp:revision/>
  <dcterms:created xsi:type="dcterms:W3CDTF">2023-07-13T11:23:24Z</dcterms:created>
  <dcterms:modified xsi:type="dcterms:W3CDTF">2025-06-23T12:53:58Z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0x0101001BB0C8078BC4BE408A24808ED2DBA845</vt:lpwstr>
  </property>
  <property fmtid="{D5CDD505-2E9C-101B-9397-08002B2CF9AE}" pid="3" name="MediaServiceImageTags">
    <vt:lpwstr/>
  </property>
</Properties>
</file>