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69"/>
  <workbookPr codeName="ThisWorkbook"/>
  <mc:AlternateContent xmlns:mc="http://schemas.openxmlformats.org/markup-compatibility/2006">
    <mc:Choice Requires="x15">
      <x15ac:absPath xmlns:x15ac="http://schemas.microsoft.com/office/spreadsheetml/2010/11/ac" url="D:\Projekte\Zillertal - Hydrogeologie\Publikationen\TUdatalib 2021\"/>
    </mc:Choice>
  </mc:AlternateContent>
  <xr:revisionPtr revIDLastSave="0" documentId="13_ncr:1_{A502F3B2-984A-4E81-B006-BCCA508AE6F1}" xr6:coauthVersionLast="36" xr6:coauthVersionMax="36" xr10:uidLastSave="{00000000-0000-0000-0000-000000000000}"/>
  <bookViews>
    <workbookView xWindow="0" yWindow="0" windowWidth="28800" windowHeight="12225" tabRatio="752" xr2:uid="{00000000-000D-0000-FFFF-FFFF00000000}"/>
  </bookViews>
  <sheets>
    <sheet name="Data" sheetId="22" r:id="rId1"/>
    <sheet name="Constants" sheetId="20" r:id="rId2"/>
  </sheets>
  <definedNames>
    <definedName name="_xlnm._FilterDatabase" localSheetId="0" hidden="1">Data!$B$184:$B$207</definedName>
    <definedName name="Anionneu">#REF!</definedName>
    <definedName name="AnionOffset" localSheetId="0">#REF!</definedName>
    <definedName name="AnionOffset">#REF!</definedName>
    <definedName name="AnionOffset2">#REF!</definedName>
    <definedName name="ApexAN" localSheetId="0">#REF!</definedName>
    <definedName name="ApexAN">#REF!</definedName>
    <definedName name="ApexCAT" localSheetId="0">#REF!</definedName>
    <definedName name="ApexCAT">#REF!</definedName>
    <definedName name="DATArow" localSheetId="0">#REF!</definedName>
    <definedName name="DATArow">#REF!</definedName>
    <definedName name="FormatOUT" localSheetId="0">#REF!</definedName>
    <definedName name="FormatOUT">#REF!</definedName>
    <definedName name="GroupSHOW" localSheetId="0">#REF!</definedName>
    <definedName name="GroupSHOW">#REF!</definedName>
    <definedName name="LabelOFF" localSheetId="0">#REF!</definedName>
    <definedName name="LabelOFF">#REF!</definedName>
    <definedName name="Mittelwerte">#REF!</definedName>
    <definedName name="NsigFIG">#REF!</definedName>
    <definedName name="NumberOFF" localSheetId="0">#REF!</definedName>
    <definedName name="NumberOFF">#REF!</definedName>
    <definedName name="pickMARKERstyle" localSheetId="0">#REF!</definedName>
    <definedName name="pickMARKERstyle">#REF!</definedName>
    <definedName name="range3anAXIS" localSheetId="0">#REF!</definedName>
    <definedName name="range3anAXIS">#REF!</definedName>
    <definedName name="range3catAXIS" localSheetId="0">#REF!</definedName>
    <definedName name="range3catAXIS">#REF!</definedName>
    <definedName name="rangeANIONflush" localSheetId="0">#REF!</definedName>
    <definedName name="rangeANIONflush">#REF!</definedName>
    <definedName name="rangeAnionPick" localSheetId="0">#REF!</definedName>
    <definedName name="rangeAnionPick">#REF!</definedName>
    <definedName name="rangeANIONr2" localSheetId="0">#REF!</definedName>
    <definedName name="rangeANIONr2">#REF!</definedName>
    <definedName name="rangeCATIONflush" localSheetId="0">#REF!</definedName>
    <definedName name="rangeCATIONflush">#REF!</definedName>
    <definedName name="rangeCationPick" localSheetId="0">#REF!</definedName>
    <definedName name="rangeCationPick">#REF!</definedName>
    <definedName name="rangeCATIONr2" localSheetId="0">#REF!</definedName>
    <definedName name="rangeCATIONr2">#REF!</definedName>
    <definedName name="rangeDIAMONDflush" localSheetId="0">#REF!</definedName>
    <definedName name="rangeDIAMONDflush">#REF!</definedName>
    <definedName name="rangeDIAMONDr2" localSheetId="0">#REF!</definedName>
    <definedName name="rangeDIAMONDr2">#REF!</definedName>
    <definedName name="rangeGROUPpick" localSheetId="0">#REF!</definedName>
    <definedName name="rangeGROUPpick">#REF!</definedName>
    <definedName name="t">#REF!</definedName>
    <definedName name="TagNOW" localSheetId="0">#REF!</definedName>
    <definedName name="TagNOW">#REF!</definedName>
    <definedName name="ULanionRAW" localSheetId="0">#REF!</definedName>
    <definedName name="ULanionRAW">#REF!</definedName>
    <definedName name="ULcationRAW" localSheetId="0">#REF!</definedName>
    <definedName name="ULcationRAW">#REF!</definedName>
    <definedName name="ULsite" localSheetId="0">#REF!</definedName>
    <definedName name="ULsite">#REF!</definedName>
    <definedName name="ULtotalANION" localSheetId="0">#REF!</definedName>
    <definedName name="ULtotalANION">#REF!</definedName>
    <definedName name="ULtotalCATION" localSheetId="0">#REF!</definedName>
    <definedName name="ULtotalCATION">#REF!</definedName>
    <definedName name="ULxLabel" localSheetId="0">#REF!</definedName>
    <definedName name="ULxLabel">#REF!</definedName>
    <definedName name="Xfind" localSheetId="0">#REF!</definedName>
    <definedName name="Xfind">#REF!</definedName>
    <definedName name="Yfind" localSheetId="0">#REF!</definedName>
    <definedName name="Yfind">#REF!</definedName>
  </definedNames>
  <calcPr calcId="191029" calcOnSave="0"/>
  <fileRecoveryPr autoRecover="0"/>
</workbook>
</file>

<file path=xl/calcChain.xml><?xml version="1.0" encoding="utf-8"?>
<calcChain xmlns="http://schemas.openxmlformats.org/spreadsheetml/2006/main">
  <c r="BC162" i="22" l="1"/>
  <c r="BB162" i="22"/>
  <c r="BA162" i="22"/>
  <c r="AZ162" i="22"/>
  <c r="AY162" i="22"/>
  <c r="AX162" i="22"/>
  <c r="AW162" i="22"/>
  <c r="AV162" i="22"/>
  <c r="AU162" i="22"/>
  <c r="AT162" i="22"/>
  <c r="AS162" i="22"/>
  <c r="AR162" i="22"/>
  <c r="AQ162" i="22"/>
  <c r="AP162" i="22"/>
  <c r="AO162" i="22"/>
  <c r="AN162" i="22"/>
  <c r="AM162" i="22"/>
  <c r="AL162" i="22"/>
  <c r="AK162" i="22"/>
  <c r="AJ162" i="22"/>
  <c r="AI162" i="22"/>
  <c r="AH162" i="22"/>
  <c r="AG162" i="22"/>
  <c r="AF162" i="22"/>
  <c r="AE162" i="22"/>
  <c r="AD162" i="22"/>
  <c r="AC162" i="22"/>
  <c r="AB162" i="22"/>
  <c r="AA162" i="22"/>
  <c r="Z162" i="22"/>
  <c r="Y162" i="22"/>
  <c r="X162" i="22"/>
  <c r="W162" i="22"/>
  <c r="V162" i="22"/>
  <c r="U162" i="22"/>
  <c r="T162" i="22"/>
  <c r="S162" i="22"/>
  <c r="R162" i="22"/>
  <c r="Q162" i="22"/>
  <c r="P162" i="22"/>
  <c r="O162" i="22"/>
  <c r="N162" i="22"/>
  <c r="M162" i="22"/>
  <c r="L162" i="22"/>
  <c r="K162" i="22"/>
  <c r="J162" i="22"/>
  <c r="J163" i="22"/>
  <c r="I162" i="22"/>
  <c r="J167" i="22" l="1"/>
  <c r="L167" i="22"/>
  <c r="M167" i="22"/>
  <c r="N167" i="22"/>
  <c r="O167" i="22"/>
  <c r="P167" i="22"/>
  <c r="Q167" i="22"/>
  <c r="R167" i="22"/>
  <c r="S167" i="22"/>
  <c r="T167" i="22"/>
  <c r="U167" i="22"/>
  <c r="V167" i="22"/>
  <c r="W167" i="22"/>
  <c r="X167" i="22"/>
  <c r="Y167" i="22"/>
  <c r="Z167" i="22"/>
  <c r="AA167" i="22"/>
  <c r="AB167" i="22"/>
  <c r="AC167" i="22"/>
  <c r="AD167" i="22"/>
  <c r="AE167" i="22"/>
  <c r="AF167" i="22"/>
  <c r="AG167" i="22"/>
  <c r="AH167" i="22"/>
  <c r="AI167" i="22"/>
  <c r="AJ167" i="22"/>
  <c r="AK167" i="22"/>
  <c r="AL167" i="22"/>
  <c r="AM167" i="22"/>
  <c r="AN167" i="22"/>
  <c r="AO167" i="22"/>
  <c r="AP167" i="22"/>
  <c r="AQ167" i="22"/>
  <c r="AR167" i="22"/>
  <c r="AS167" i="22"/>
  <c r="AT167" i="22"/>
  <c r="AU167" i="22"/>
  <c r="AV167" i="22"/>
  <c r="AW167" i="22"/>
  <c r="AX167" i="22"/>
  <c r="AY167" i="22"/>
  <c r="AZ167" i="22"/>
  <c r="J168" i="22"/>
  <c r="L168" i="22"/>
  <c r="M168" i="22"/>
  <c r="N168" i="22"/>
  <c r="O168" i="22"/>
  <c r="P168" i="22"/>
  <c r="Q168" i="22"/>
  <c r="R168" i="22"/>
  <c r="S168" i="22"/>
  <c r="T168" i="22"/>
  <c r="U168" i="22"/>
  <c r="V168" i="22"/>
  <c r="W168" i="22"/>
  <c r="X168" i="22"/>
  <c r="Y168" i="22"/>
  <c r="Z168" i="22"/>
  <c r="AA168" i="22"/>
  <c r="AB168" i="22"/>
  <c r="AC168" i="22"/>
  <c r="AD168" i="22"/>
  <c r="AE168" i="22"/>
  <c r="AF168" i="22"/>
  <c r="AG168" i="22"/>
  <c r="AH168" i="22"/>
  <c r="AI168" i="22"/>
  <c r="AJ168" i="22"/>
  <c r="AK168" i="22"/>
  <c r="AL168" i="22"/>
  <c r="AM168" i="22"/>
  <c r="AN168" i="22"/>
  <c r="AO168" i="22"/>
  <c r="AP168" i="22"/>
  <c r="AQ168" i="22"/>
  <c r="AR168" i="22"/>
  <c r="AS168" i="22"/>
  <c r="AT168" i="22"/>
  <c r="AU168" i="22"/>
  <c r="AV168" i="22"/>
  <c r="AW168" i="22"/>
  <c r="AX168" i="22"/>
  <c r="AY168" i="22"/>
  <c r="AZ168" i="22"/>
  <c r="I168" i="22"/>
  <c r="I167" i="22"/>
  <c r="J166" i="22"/>
  <c r="L166" i="22"/>
  <c r="M166" i="22"/>
  <c r="N166" i="22"/>
  <c r="O166" i="22"/>
  <c r="P166" i="22"/>
  <c r="Q166" i="22"/>
  <c r="R166" i="22"/>
  <c r="S166" i="22"/>
  <c r="T166" i="22"/>
  <c r="U166" i="22"/>
  <c r="V166" i="22"/>
  <c r="W166" i="22"/>
  <c r="X166" i="22"/>
  <c r="Y166" i="22"/>
  <c r="Z166" i="22"/>
  <c r="AA166" i="22"/>
  <c r="AB166" i="22"/>
  <c r="AC166" i="22"/>
  <c r="AD166" i="22"/>
  <c r="AE166" i="22"/>
  <c r="AF166" i="22"/>
  <c r="AG166" i="22"/>
  <c r="AH166" i="22"/>
  <c r="AI166" i="22"/>
  <c r="AJ166" i="22"/>
  <c r="AK166" i="22"/>
  <c r="AL166" i="22"/>
  <c r="AM166" i="22"/>
  <c r="AN166" i="22"/>
  <c r="AO166" i="22"/>
  <c r="AP166" i="22"/>
  <c r="AQ166" i="22"/>
  <c r="AR166" i="22"/>
  <c r="AS166" i="22"/>
  <c r="AT166" i="22"/>
  <c r="AU166" i="22"/>
  <c r="AV166" i="22"/>
  <c r="AW166" i="22"/>
  <c r="AX166" i="22"/>
  <c r="AY166" i="22"/>
  <c r="AZ166" i="22"/>
  <c r="J169" i="22"/>
  <c r="L169" i="22"/>
  <c r="M169" i="22"/>
  <c r="N169" i="22"/>
  <c r="O169" i="22"/>
  <c r="P169" i="22"/>
  <c r="Q169" i="22"/>
  <c r="R169" i="22"/>
  <c r="S169" i="22"/>
  <c r="T169" i="22"/>
  <c r="U169" i="22"/>
  <c r="V169" i="22"/>
  <c r="W169" i="22"/>
  <c r="X169" i="22"/>
  <c r="Y169" i="22"/>
  <c r="Z169" i="22"/>
  <c r="AA169" i="22"/>
  <c r="AB169" i="22"/>
  <c r="AC169" i="22"/>
  <c r="AD169" i="22"/>
  <c r="AE169" i="22"/>
  <c r="AF169" i="22"/>
  <c r="AG169" i="22"/>
  <c r="AH169" i="22"/>
  <c r="AI169" i="22"/>
  <c r="AJ169" i="22"/>
  <c r="AK169" i="22"/>
  <c r="AL169" i="22"/>
  <c r="AM169" i="22"/>
  <c r="AN169" i="22"/>
  <c r="AO169" i="22"/>
  <c r="AP169" i="22"/>
  <c r="AQ169" i="22"/>
  <c r="AR169" i="22"/>
  <c r="AS169" i="22"/>
  <c r="AT169" i="22"/>
  <c r="AU169" i="22"/>
  <c r="AV169" i="22"/>
  <c r="AW169" i="22"/>
  <c r="AX169" i="22"/>
  <c r="AY169" i="22"/>
  <c r="AZ169" i="22"/>
  <c r="I169" i="22"/>
  <c r="I166" i="22"/>
  <c r="J160" i="22"/>
  <c r="L160" i="22"/>
  <c r="M160" i="22"/>
  <c r="N160" i="22"/>
  <c r="O160" i="22"/>
  <c r="P160" i="22"/>
  <c r="Q160" i="22"/>
  <c r="BM160" i="22" s="1"/>
  <c r="CD160" i="22" s="1"/>
  <c r="R160" i="22"/>
  <c r="BG160" i="22" s="1"/>
  <c r="BX160" i="22" s="1"/>
  <c r="S160" i="22"/>
  <c r="BP160" i="22" s="1"/>
  <c r="CG160" i="22" s="1"/>
  <c r="T160" i="22"/>
  <c r="CR160" i="22" s="1"/>
  <c r="U160" i="22"/>
  <c r="BH160" i="22" s="1"/>
  <c r="BY160" i="22" s="1"/>
  <c r="V160" i="22"/>
  <c r="CT160" i="22" s="1"/>
  <c r="W160" i="22"/>
  <c r="BO160" i="22" s="1"/>
  <c r="CF160" i="22" s="1"/>
  <c r="X160" i="22"/>
  <c r="BV160" i="22" s="1"/>
  <c r="CM160" i="22" s="1"/>
  <c r="Y160" i="22"/>
  <c r="CX160" i="22" s="1"/>
  <c r="Z160" i="22"/>
  <c r="BT160" i="22" s="1"/>
  <c r="CK160" i="22" s="1"/>
  <c r="AA160" i="22"/>
  <c r="BW160" i="22" s="1"/>
  <c r="CN160" i="22" s="1"/>
  <c r="AB160" i="22"/>
  <c r="BS160" i="22" s="1"/>
  <c r="CJ160" i="22" s="1"/>
  <c r="AC160" i="22"/>
  <c r="BU160" i="22" s="1"/>
  <c r="CL160" i="22" s="1"/>
  <c r="AD160" i="22"/>
  <c r="BK160" i="22" s="1"/>
  <c r="CB160" i="22" s="1"/>
  <c r="AE160" i="22"/>
  <c r="CU160" i="22" s="1"/>
  <c r="AF160" i="22"/>
  <c r="AG160" i="22"/>
  <c r="AH160" i="22"/>
  <c r="AI160" i="22"/>
  <c r="AJ160" i="22"/>
  <c r="BQ160" i="22" s="1"/>
  <c r="CH160" i="22" s="1"/>
  <c r="AK160" i="22"/>
  <c r="BR160" i="22" s="1"/>
  <c r="CI160" i="22" s="1"/>
  <c r="AL160" i="22"/>
  <c r="AM160" i="22"/>
  <c r="AN160" i="22"/>
  <c r="AO160" i="22"/>
  <c r="AP160" i="22"/>
  <c r="AQ160" i="22"/>
  <c r="AR160" i="22"/>
  <c r="AS160" i="22"/>
  <c r="AT160" i="22"/>
  <c r="AU160" i="22"/>
  <c r="AV160" i="22"/>
  <c r="AW160" i="22"/>
  <c r="AX160" i="22"/>
  <c r="AY160" i="22"/>
  <c r="AZ160" i="22"/>
  <c r="J161" i="22"/>
  <c r="L161" i="22"/>
  <c r="M161" i="22"/>
  <c r="N161" i="22"/>
  <c r="O161" i="22"/>
  <c r="P161" i="22"/>
  <c r="Q161" i="22"/>
  <c r="BM161" i="22" s="1"/>
  <c r="CD161" i="22" s="1"/>
  <c r="R161" i="22"/>
  <c r="BG161" i="22" s="1"/>
  <c r="BX161" i="22" s="1"/>
  <c r="S161" i="22"/>
  <c r="BP161" i="22" s="1"/>
  <c r="CG161" i="22" s="1"/>
  <c r="T161" i="22"/>
  <c r="BN161" i="22" s="1"/>
  <c r="CE161" i="22" s="1"/>
  <c r="U161" i="22"/>
  <c r="CS161" i="22" s="1"/>
  <c r="V161" i="22"/>
  <c r="CT161" i="22" s="1"/>
  <c r="W161" i="22"/>
  <c r="BO161" i="22" s="1"/>
  <c r="CF161" i="22" s="1"/>
  <c r="X161" i="22"/>
  <c r="BV161" i="22" s="1"/>
  <c r="CM161" i="22" s="1"/>
  <c r="Y161" i="22"/>
  <c r="BL161" i="22" s="1"/>
  <c r="CC161" i="22" s="1"/>
  <c r="Z161" i="22"/>
  <c r="BT161" i="22" s="1"/>
  <c r="CK161" i="22" s="1"/>
  <c r="AA161" i="22"/>
  <c r="BW161" i="22" s="1"/>
  <c r="CN161" i="22" s="1"/>
  <c r="AB161" i="22"/>
  <c r="CV161" i="22" s="1"/>
  <c r="AC161" i="22"/>
  <c r="BU161" i="22" s="1"/>
  <c r="CL161" i="22" s="1"/>
  <c r="AD161" i="22"/>
  <c r="BK161" i="22" s="1"/>
  <c r="CB161" i="22" s="1"/>
  <c r="AE161" i="22"/>
  <c r="BJ161" i="22" s="1"/>
  <c r="CA161" i="22" s="1"/>
  <c r="AF161" i="22"/>
  <c r="AG161" i="22"/>
  <c r="AH161" i="22"/>
  <c r="AI161" i="22"/>
  <c r="AJ161" i="22"/>
  <c r="BQ161" i="22" s="1"/>
  <c r="CH161" i="22" s="1"/>
  <c r="AK161" i="22"/>
  <c r="BR161" i="22" s="1"/>
  <c r="CI161" i="22" s="1"/>
  <c r="AL161" i="22"/>
  <c r="AM161" i="22"/>
  <c r="AN161" i="22"/>
  <c r="AO161" i="22"/>
  <c r="AP161" i="22"/>
  <c r="AQ161" i="22"/>
  <c r="AR161" i="22"/>
  <c r="AS161" i="22"/>
  <c r="AT161" i="22"/>
  <c r="AU161" i="22"/>
  <c r="AV161" i="22"/>
  <c r="AW161" i="22"/>
  <c r="AX161" i="22"/>
  <c r="AY161" i="22"/>
  <c r="AZ161" i="22"/>
  <c r="BM162" i="22"/>
  <c r="CD162" i="22" s="1"/>
  <c r="CQ162" i="22"/>
  <c r="BP162" i="22"/>
  <c r="CG162" i="22" s="1"/>
  <c r="CR162" i="22"/>
  <c r="BH162" i="22"/>
  <c r="BY162" i="22" s="1"/>
  <c r="BI162" i="22"/>
  <c r="BZ162" i="22" s="1"/>
  <c r="BO162" i="22"/>
  <c r="CF162" i="22" s="1"/>
  <c r="BV162" i="22"/>
  <c r="CM162" i="22" s="1"/>
  <c r="BL162" i="22"/>
  <c r="CC162" i="22" s="1"/>
  <c r="BT162" i="22"/>
  <c r="CK162" i="22" s="1"/>
  <c r="BW162" i="22"/>
  <c r="CN162" i="22" s="1"/>
  <c r="CV162" i="22"/>
  <c r="BU162" i="22"/>
  <c r="CL162" i="22" s="1"/>
  <c r="CW162" i="22"/>
  <c r="CU162" i="22"/>
  <c r="BQ162" i="22"/>
  <c r="CH162" i="22" s="1"/>
  <c r="BR162" i="22"/>
  <c r="CI162" i="22" s="1"/>
  <c r="L163" i="22"/>
  <c r="M163" i="22"/>
  <c r="N163" i="22"/>
  <c r="O163" i="22"/>
  <c r="P163" i="22"/>
  <c r="Q163" i="22"/>
  <c r="BM163" i="22" s="1"/>
  <c r="CD163" i="22" s="1"/>
  <c r="R163" i="22"/>
  <c r="BG163" i="22" s="1"/>
  <c r="BX163" i="22" s="1"/>
  <c r="S163" i="22"/>
  <c r="BP163" i="22" s="1"/>
  <c r="CG163" i="22" s="1"/>
  <c r="T163" i="22"/>
  <c r="BN163" i="22" s="1"/>
  <c r="CE163" i="22" s="1"/>
  <c r="U163" i="22"/>
  <c r="CS163" i="22" s="1"/>
  <c r="V163" i="22"/>
  <c r="CT163" i="22" s="1"/>
  <c r="W163" i="22"/>
  <c r="BO163" i="22" s="1"/>
  <c r="CF163" i="22" s="1"/>
  <c r="X163" i="22"/>
  <c r="BV163" i="22" s="1"/>
  <c r="CM163" i="22" s="1"/>
  <c r="Y163" i="22"/>
  <c r="BL163" i="22" s="1"/>
  <c r="CC163" i="22" s="1"/>
  <c r="Z163" i="22"/>
  <c r="BT163" i="22" s="1"/>
  <c r="CK163" i="22" s="1"/>
  <c r="AA163" i="22"/>
  <c r="BW163" i="22" s="1"/>
  <c r="CN163" i="22" s="1"/>
  <c r="AB163" i="22"/>
  <c r="BS163" i="22" s="1"/>
  <c r="CJ163" i="22" s="1"/>
  <c r="AC163" i="22"/>
  <c r="BU163" i="22" s="1"/>
  <c r="CL163" i="22" s="1"/>
  <c r="AD163" i="22"/>
  <c r="BK163" i="22" s="1"/>
  <c r="CB163" i="22" s="1"/>
  <c r="AE163" i="22"/>
  <c r="CU163" i="22" s="1"/>
  <c r="AF163" i="22"/>
  <c r="AG163" i="22"/>
  <c r="AH163" i="22"/>
  <c r="AI163" i="22"/>
  <c r="AJ163" i="22"/>
  <c r="BQ163" i="22" s="1"/>
  <c r="CH163" i="22" s="1"/>
  <c r="AK163" i="22"/>
  <c r="BR163" i="22" s="1"/>
  <c r="CI163" i="22" s="1"/>
  <c r="AL163" i="22"/>
  <c r="AM163" i="22"/>
  <c r="AN163" i="22"/>
  <c r="AO163" i="22"/>
  <c r="AP163" i="22"/>
  <c r="AQ163" i="22"/>
  <c r="AR163" i="22"/>
  <c r="AS163" i="22"/>
  <c r="AT163" i="22"/>
  <c r="AU163" i="22"/>
  <c r="AV163" i="22"/>
  <c r="AW163" i="22"/>
  <c r="AX163" i="22"/>
  <c r="AY163" i="22"/>
  <c r="AZ163" i="22"/>
  <c r="J164" i="22"/>
  <c r="L164" i="22"/>
  <c r="M164" i="22"/>
  <c r="N164" i="22"/>
  <c r="O164" i="22"/>
  <c r="P164" i="22"/>
  <c r="Q164" i="22"/>
  <c r="BM164" i="22" s="1"/>
  <c r="CD164" i="22" s="1"/>
  <c r="R164" i="22"/>
  <c r="BG164" i="22" s="1"/>
  <c r="BX164" i="22" s="1"/>
  <c r="S164" i="22"/>
  <c r="BP164" i="22" s="1"/>
  <c r="CG164" i="22" s="1"/>
  <c r="T164" i="22"/>
  <c r="CR164" i="22" s="1"/>
  <c r="U164" i="22"/>
  <c r="CS164" i="22" s="1"/>
  <c r="V164" i="22"/>
  <c r="BI164" i="22" s="1"/>
  <c r="BZ164" i="22" s="1"/>
  <c r="W164" i="22"/>
  <c r="BO164" i="22" s="1"/>
  <c r="CF164" i="22" s="1"/>
  <c r="X164" i="22"/>
  <c r="BV164" i="22" s="1"/>
  <c r="CM164" i="22" s="1"/>
  <c r="Y164" i="22"/>
  <c r="CX164" i="22" s="1"/>
  <c r="Z164" i="22"/>
  <c r="BT164" i="22" s="1"/>
  <c r="CK164" i="22" s="1"/>
  <c r="AA164" i="22"/>
  <c r="BW164" i="22" s="1"/>
  <c r="CN164" i="22" s="1"/>
  <c r="AB164" i="22"/>
  <c r="CV164" i="22" s="1"/>
  <c r="AC164" i="22"/>
  <c r="BU164" i="22" s="1"/>
  <c r="CL164" i="22" s="1"/>
  <c r="AD164" i="22"/>
  <c r="CW164" i="22" s="1"/>
  <c r="AE164" i="22"/>
  <c r="BJ164" i="22" s="1"/>
  <c r="CA164" i="22" s="1"/>
  <c r="AF164" i="22"/>
  <c r="AG164" i="22"/>
  <c r="AH164" i="22"/>
  <c r="AI164" i="22"/>
  <c r="AJ164" i="22"/>
  <c r="BQ164" i="22" s="1"/>
  <c r="CH164" i="22" s="1"/>
  <c r="AK164" i="22"/>
  <c r="BR164" i="22" s="1"/>
  <c r="CI164" i="22" s="1"/>
  <c r="AL164" i="22"/>
  <c r="AM164" i="22"/>
  <c r="AN164" i="22"/>
  <c r="AO164" i="22"/>
  <c r="AP164" i="22"/>
  <c r="AQ164" i="22"/>
  <c r="AR164" i="22"/>
  <c r="AS164" i="22"/>
  <c r="AT164" i="22"/>
  <c r="AU164" i="22"/>
  <c r="AV164" i="22"/>
  <c r="AW164" i="22"/>
  <c r="AX164" i="22"/>
  <c r="AY164" i="22"/>
  <c r="AZ164" i="22"/>
  <c r="J165" i="22"/>
  <c r="L165" i="22"/>
  <c r="M165" i="22"/>
  <c r="N165" i="22"/>
  <c r="O165" i="22"/>
  <c r="P165" i="22"/>
  <c r="Q165" i="22"/>
  <c r="BM165" i="22" s="1"/>
  <c r="CD165" i="22" s="1"/>
  <c r="R165" i="22"/>
  <c r="BG165" i="22" s="1"/>
  <c r="BX165" i="22" s="1"/>
  <c r="S165" i="22"/>
  <c r="BP165" i="22" s="1"/>
  <c r="CG165" i="22" s="1"/>
  <c r="T165" i="22"/>
  <c r="CR165" i="22" s="1"/>
  <c r="U165" i="22"/>
  <c r="BH165" i="22" s="1"/>
  <c r="BY165" i="22" s="1"/>
  <c r="V165" i="22"/>
  <c r="BI165" i="22" s="1"/>
  <c r="BZ165" i="22" s="1"/>
  <c r="W165" i="22"/>
  <c r="BO165" i="22" s="1"/>
  <c r="CF165" i="22" s="1"/>
  <c r="X165" i="22"/>
  <c r="BV165" i="22" s="1"/>
  <c r="CM165" i="22" s="1"/>
  <c r="Y165" i="22"/>
  <c r="BL165" i="22" s="1"/>
  <c r="CC165" i="22" s="1"/>
  <c r="Z165" i="22"/>
  <c r="BT165" i="22" s="1"/>
  <c r="CK165" i="22" s="1"/>
  <c r="AA165" i="22"/>
  <c r="BW165" i="22" s="1"/>
  <c r="CN165" i="22" s="1"/>
  <c r="AB165" i="22"/>
  <c r="CV165" i="22" s="1"/>
  <c r="AC165" i="22"/>
  <c r="BU165" i="22" s="1"/>
  <c r="CL165" i="22" s="1"/>
  <c r="AD165" i="22"/>
  <c r="CW165" i="22" s="1"/>
  <c r="AE165" i="22"/>
  <c r="BJ165" i="22" s="1"/>
  <c r="CA165" i="22" s="1"/>
  <c r="AF165" i="22"/>
  <c r="AG165" i="22"/>
  <c r="AH165" i="22"/>
  <c r="AI165" i="22"/>
  <c r="AJ165" i="22"/>
  <c r="BQ165" i="22" s="1"/>
  <c r="CH165" i="22" s="1"/>
  <c r="AK165" i="22"/>
  <c r="BR165" i="22" s="1"/>
  <c r="CI165" i="22" s="1"/>
  <c r="AL165" i="22"/>
  <c r="AM165" i="22"/>
  <c r="AN165" i="22"/>
  <c r="AO165" i="22"/>
  <c r="AP165" i="22"/>
  <c r="AQ165" i="22"/>
  <c r="AR165" i="22"/>
  <c r="AS165" i="22"/>
  <c r="AT165" i="22"/>
  <c r="AU165" i="22"/>
  <c r="AV165" i="22"/>
  <c r="AW165" i="22"/>
  <c r="AX165" i="22"/>
  <c r="AY165" i="22"/>
  <c r="AZ165" i="22"/>
  <c r="I165" i="22"/>
  <c r="I164" i="22"/>
  <c r="I163" i="22"/>
  <c r="I161" i="22"/>
  <c r="I160" i="22"/>
  <c r="D165" i="22"/>
  <c r="D164" i="22"/>
  <c r="D163" i="22"/>
  <c r="D162" i="22"/>
  <c r="D161" i="22"/>
  <c r="D160" i="22"/>
  <c r="CU165" i="22" l="1"/>
  <c r="CQ165" i="22"/>
  <c r="BS165" i="22"/>
  <c r="CJ165" i="22" s="1"/>
  <c r="BK165" i="22"/>
  <c r="CB165" i="22" s="1"/>
  <c r="CU164" i="22"/>
  <c r="CQ164" i="22"/>
  <c r="BL164" i="22"/>
  <c r="CC164" i="22" s="1"/>
  <c r="BH164" i="22"/>
  <c r="BY164" i="22" s="1"/>
  <c r="CV163" i="22"/>
  <c r="CR163" i="22"/>
  <c r="BJ163" i="22"/>
  <c r="CA163" i="22" s="1"/>
  <c r="DN163" i="22" s="1"/>
  <c r="CX162" i="22"/>
  <c r="CT162" i="22"/>
  <c r="BS162" i="22"/>
  <c r="CJ162" i="22" s="1"/>
  <c r="BK162" i="22"/>
  <c r="CB162" i="22" s="1"/>
  <c r="BG162" i="22"/>
  <c r="BX162" i="22" s="1"/>
  <c r="DA162" i="22" s="1"/>
  <c r="DR162" i="22" s="1"/>
  <c r="CU161" i="22"/>
  <c r="CQ161" i="22"/>
  <c r="BI161" i="22"/>
  <c r="BZ161" i="22" s="1"/>
  <c r="CW160" i="22"/>
  <c r="CS160" i="22"/>
  <c r="BN160" i="22"/>
  <c r="CE160" i="22" s="1"/>
  <c r="BJ160" i="22"/>
  <c r="CA160" i="22" s="1"/>
  <c r="CX165" i="22"/>
  <c r="CT165" i="22"/>
  <c r="BN165" i="22"/>
  <c r="CE165" i="22" s="1"/>
  <c r="DH165" i="22" s="1"/>
  <c r="CT164" i="22"/>
  <c r="BS164" i="22"/>
  <c r="CJ164" i="22" s="1"/>
  <c r="BK164" i="22"/>
  <c r="CB164" i="22" s="1"/>
  <c r="CQ163" i="22"/>
  <c r="BI163" i="22"/>
  <c r="BZ163" i="22" s="1"/>
  <c r="CS162" i="22"/>
  <c r="BN162" i="22"/>
  <c r="CE162" i="22" s="1"/>
  <c r="BJ162" i="22"/>
  <c r="CA162" i="22" s="1"/>
  <c r="CX161" i="22"/>
  <c r="BH161" i="22"/>
  <c r="BY161" i="22" s="1"/>
  <c r="DI161" i="22" s="1"/>
  <c r="CV160" i="22"/>
  <c r="BI160" i="22"/>
  <c r="BZ160" i="22" s="1"/>
  <c r="CY160" i="22" s="1"/>
  <c r="DP160" i="22" s="1"/>
  <c r="CS165" i="22"/>
  <c r="BN164" i="22"/>
  <c r="CE164" i="22" s="1"/>
  <c r="CX163" i="22"/>
  <c r="BH163" i="22"/>
  <c r="BY163" i="22" s="1"/>
  <c r="DH163" i="22" s="1"/>
  <c r="CW161" i="22"/>
  <c r="BS161" i="22"/>
  <c r="CJ161" i="22" s="1"/>
  <c r="DD161" i="22" s="1"/>
  <c r="DW161" i="22" s="1"/>
  <c r="CQ160" i="22"/>
  <c r="BL160" i="22"/>
  <c r="CC160" i="22" s="1"/>
  <c r="DD160" i="22" s="1"/>
  <c r="DW160" i="22" s="1"/>
  <c r="CW163" i="22"/>
  <c r="CR161" i="22"/>
  <c r="DJ165" i="22"/>
  <c r="DF160" i="22"/>
  <c r="DG165" i="22"/>
  <c r="DA165" i="22"/>
  <c r="DR165" i="22" s="1"/>
  <c r="DH160" i="22"/>
  <c r="DK163" i="22"/>
  <c r="DU163" i="22" s="1"/>
  <c r="DE165" i="22"/>
  <c r="DC162" i="22"/>
  <c r="DV162" i="22" s="1"/>
  <c r="DJ160" i="22"/>
  <c r="D169" i="22"/>
  <c r="D167" i="22"/>
  <c r="D166" i="22"/>
  <c r="D168" i="22"/>
  <c r="BA6" i="22"/>
  <c r="BG6" i="22"/>
  <c r="BX6" i="22" s="1"/>
  <c r="BH6" i="22"/>
  <c r="BY6" i="22" s="1"/>
  <c r="BI6" i="22"/>
  <c r="BZ6" i="22" s="1"/>
  <c r="BJ6" i="22"/>
  <c r="CA6" i="22" s="1"/>
  <c r="BK6" i="22"/>
  <c r="CB6" i="22" s="1"/>
  <c r="BL6" i="22"/>
  <c r="CC6" i="22" s="1"/>
  <c r="BM6" i="22"/>
  <c r="CD6" i="22" s="1"/>
  <c r="BN6" i="22"/>
  <c r="CE6" i="22" s="1"/>
  <c r="BO6" i="22"/>
  <c r="CF6" i="22" s="1"/>
  <c r="BP6" i="22"/>
  <c r="CG6" i="22" s="1"/>
  <c r="BQ6" i="22"/>
  <c r="CH6" i="22" s="1"/>
  <c r="BR6" i="22"/>
  <c r="CI6" i="22" s="1"/>
  <c r="BS6" i="22"/>
  <c r="CJ6" i="22" s="1"/>
  <c r="BT6" i="22"/>
  <c r="CK6" i="22" s="1"/>
  <c r="BU6" i="22"/>
  <c r="CL6" i="22" s="1"/>
  <c r="BV6" i="22"/>
  <c r="CM6" i="22" s="1"/>
  <c r="BW6" i="22"/>
  <c r="CN6" i="22" s="1"/>
  <c r="CQ6" i="22"/>
  <c r="CR6" i="22"/>
  <c r="CS6" i="22"/>
  <c r="CT6" i="22"/>
  <c r="CU6" i="22"/>
  <c r="CV6" i="22"/>
  <c r="CW6" i="22"/>
  <c r="CX6" i="22"/>
  <c r="BG7" i="22"/>
  <c r="BX7" i="22" s="1"/>
  <c r="BH7" i="22"/>
  <c r="BY7" i="22" s="1"/>
  <c r="BI7" i="22"/>
  <c r="BZ7" i="22" s="1"/>
  <c r="BK7" i="22"/>
  <c r="CB7" i="22" s="1"/>
  <c r="BL7" i="22"/>
  <c r="CC7" i="22" s="1"/>
  <c r="BM7" i="22"/>
  <c r="CD7" i="22" s="1"/>
  <c r="BN7" i="22"/>
  <c r="CE7" i="22" s="1"/>
  <c r="BO7" i="22"/>
  <c r="CF7" i="22" s="1"/>
  <c r="BP7" i="22"/>
  <c r="CG7" i="22" s="1"/>
  <c r="BQ7" i="22"/>
  <c r="CH7" i="22" s="1"/>
  <c r="BR7" i="22"/>
  <c r="CI7" i="22" s="1"/>
  <c r="BS7" i="22"/>
  <c r="CJ7" i="22" s="1"/>
  <c r="BT7" i="22"/>
  <c r="CK7" i="22" s="1"/>
  <c r="BU7" i="22"/>
  <c r="CL7" i="22" s="1"/>
  <c r="BV7" i="22"/>
  <c r="CM7" i="22" s="1"/>
  <c r="BW7" i="22"/>
  <c r="CN7" i="22" s="1"/>
  <c r="CQ7" i="22"/>
  <c r="CR7" i="22"/>
  <c r="CS7" i="22"/>
  <c r="CT7" i="22"/>
  <c r="CV7" i="22"/>
  <c r="CW7" i="22"/>
  <c r="CX7" i="22"/>
  <c r="BA8" i="22"/>
  <c r="BG8" i="22"/>
  <c r="BX8" i="22" s="1"/>
  <c r="BH8" i="22"/>
  <c r="BY8" i="22" s="1"/>
  <c r="BI8" i="22"/>
  <c r="BZ8" i="22" s="1"/>
  <c r="BJ8" i="22"/>
  <c r="CA8" i="22" s="1"/>
  <c r="BK8" i="22"/>
  <c r="CB8" i="22" s="1"/>
  <c r="BL8" i="22"/>
  <c r="CC8" i="22" s="1"/>
  <c r="BM8" i="22"/>
  <c r="CD8" i="22" s="1"/>
  <c r="BN8" i="22"/>
  <c r="CE8" i="22" s="1"/>
  <c r="BO8" i="22"/>
  <c r="CF8" i="22" s="1"/>
  <c r="BP8" i="22"/>
  <c r="CG8" i="22" s="1"/>
  <c r="BQ8" i="22"/>
  <c r="CH8" i="22" s="1"/>
  <c r="BR8" i="22"/>
  <c r="CI8" i="22" s="1"/>
  <c r="BS8" i="22"/>
  <c r="CJ8" i="22" s="1"/>
  <c r="BT8" i="22"/>
  <c r="CK8" i="22" s="1"/>
  <c r="BU8" i="22"/>
  <c r="CL8" i="22" s="1"/>
  <c r="BV8" i="22"/>
  <c r="CM8" i="22" s="1"/>
  <c r="BW8" i="22"/>
  <c r="CN8" i="22" s="1"/>
  <c r="CQ8" i="22"/>
  <c r="CR8" i="22"/>
  <c r="CS8" i="22"/>
  <c r="CT8" i="22"/>
  <c r="CU8" i="22"/>
  <c r="CV8" i="22"/>
  <c r="CW8" i="22"/>
  <c r="CX8" i="22"/>
  <c r="BG9" i="22"/>
  <c r="BX9" i="22" s="1"/>
  <c r="BH9" i="22"/>
  <c r="BY9" i="22" s="1"/>
  <c r="BI9" i="22"/>
  <c r="BZ9" i="22" s="1"/>
  <c r="BK9" i="22"/>
  <c r="CB9" i="22" s="1"/>
  <c r="BL9" i="22"/>
  <c r="CC9" i="22" s="1"/>
  <c r="BM9" i="22"/>
  <c r="CD9" i="22" s="1"/>
  <c r="BN9" i="22"/>
  <c r="CE9" i="22" s="1"/>
  <c r="BO9" i="22"/>
  <c r="CF9" i="22" s="1"/>
  <c r="BP9" i="22"/>
  <c r="CG9" i="22" s="1"/>
  <c r="BQ9" i="22"/>
  <c r="CH9" i="22" s="1"/>
  <c r="BR9" i="22"/>
  <c r="CI9" i="22" s="1"/>
  <c r="BS9" i="22"/>
  <c r="CJ9" i="22" s="1"/>
  <c r="BT9" i="22"/>
  <c r="CK9" i="22" s="1"/>
  <c r="BU9" i="22"/>
  <c r="CL9" i="22" s="1"/>
  <c r="BV9" i="22"/>
  <c r="CM9" i="22" s="1"/>
  <c r="BW9" i="22"/>
  <c r="CN9" i="22" s="1"/>
  <c r="CQ9" i="22"/>
  <c r="CR9" i="22"/>
  <c r="CS9" i="22"/>
  <c r="CT9" i="22"/>
  <c r="CV9" i="22"/>
  <c r="CW9" i="22"/>
  <c r="CX9" i="22"/>
  <c r="BA10" i="22"/>
  <c r="BG10" i="22"/>
  <c r="BX10" i="22" s="1"/>
  <c r="BH10" i="22"/>
  <c r="BY10" i="22" s="1"/>
  <c r="BI10" i="22"/>
  <c r="BZ10" i="22" s="1"/>
  <c r="BJ10" i="22"/>
  <c r="CA10" i="22" s="1"/>
  <c r="BK10" i="22"/>
  <c r="CB10" i="22" s="1"/>
  <c r="BL10" i="22"/>
  <c r="CC10" i="22" s="1"/>
  <c r="BM10" i="22"/>
  <c r="CD10" i="22" s="1"/>
  <c r="BN10" i="22"/>
  <c r="CE10" i="22" s="1"/>
  <c r="BO10" i="22"/>
  <c r="CF10" i="22" s="1"/>
  <c r="BP10" i="22"/>
  <c r="CG10" i="22" s="1"/>
  <c r="BQ10" i="22"/>
  <c r="CH10" i="22" s="1"/>
  <c r="BR10" i="22"/>
  <c r="CI10" i="22" s="1"/>
  <c r="BS10" i="22"/>
  <c r="CJ10" i="22" s="1"/>
  <c r="BT10" i="22"/>
  <c r="CK10" i="22" s="1"/>
  <c r="BU10" i="22"/>
  <c r="CL10" i="22" s="1"/>
  <c r="BV10" i="22"/>
  <c r="CM10" i="22" s="1"/>
  <c r="BW10" i="22"/>
  <c r="CN10" i="22" s="1"/>
  <c r="CQ10" i="22"/>
  <c r="CR10" i="22"/>
  <c r="CS10" i="22"/>
  <c r="CT10" i="22"/>
  <c r="CU10" i="22"/>
  <c r="CV10" i="22"/>
  <c r="CW10" i="22"/>
  <c r="CX10" i="22"/>
  <c r="BG11" i="22"/>
  <c r="BX11" i="22" s="1"/>
  <c r="BH11" i="22"/>
  <c r="BY11" i="22" s="1"/>
  <c r="BI11" i="22"/>
  <c r="BZ11" i="22" s="1"/>
  <c r="BK11" i="22"/>
  <c r="CB11" i="22" s="1"/>
  <c r="BL11" i="22"/>
  <c r="CC11" i="22" s="1"/>
  <c r="BM11" i="22"/>
  <c r="CD11" i="22" s="1"/>
  <c r="BN11" i="22"/>
  <c r="CE11" i="22" s="1"/>
  <c r="BO11" i="22"/>
  <c r="CF11" i="22" s="1"/>
  <c r="BP11" i="22"/>
  <c r="CG11" i="22" s="1"/>
  <c r="BQ11" i="22"/>
  <c r="CH11" i="22" s="1"/>
  <c r="BR11" i="22"/>
  <c r="CI11" i="22" s="1"/>
  <c r="BS11" i="22"/>
  <c r="CJ11" i="22" s="1"/>
  <c r="BT11" i="22"/>
  <c r="CK11" i="22" s="1"/>
  <c r="BU11" i="22"/>
  <c r="CL11" i="22" s="1"/>
  <c r="BV11" i="22"/>
  <c r="CM11" i="22" s="1"/>
  <c r="BW11" i="22"/>
  <c r="CN11" i="22" s="1"/>
  <c r="CQ11" i="22"/>
  <c r="CR11" i="22"/>
  <c r="CS11" i="22"/>
  <c r="CT11" i="22"/>
  <c r="CV11" i="22"/>
  <c r="CW11" i="22"/>
  <c r="CX11" i="22"/>
  <c r="BA12" i="22"/>
  <c r="BG12" i="22"/>
  <c r="BX12" i="22" s="1"/>
  <c r="BH12" i="22"/>
  <c r="BY12" i="22" s="1"/>
  <c r="BI12" i="22"/>
  <c r="BZ12" i="22" s="1"/>
  <c r="BJ12" i="22"/>
  <c r="CA12" i="22" s="1"/>
  <c r="BK12" i="22"/>
  <c r="CB12" i="22" s="1"/>
  <c r="BL12" i="22"/>
  <c r="CC12" i="22" s="1"/>
  <c r="BM12" i="22"/>
  <c r="CD12" i="22" s="1"/>
  <c r="BN12" i="22"/>
  <c r="CE12" i="22" s="1"/>
  <c r="BO12" i="22"/>
  <c r="CF12" i="22" s="1"/>
  <c r="BP12" i="22"/>
  <c r="CG12" i="22" s="1"/>
  <c r="BQ12" i="22"/>
  <c r="CH12" i="22" s="1"/>
  <c r="BR12" i="22"/>
  <c r="CI12" i="22" s="1"/>
  <c r="BS12" i="22"/>
  <c r="CJ12" i="22" s="1"/>
  <c r="BT12" i="22"/>
  <c r="CK12" i="22" s="1"/>
  <c r="BU12" i="22"/>
  <c r="CL12" i="22" s="1"/>
  <c r="BV12" i="22"/>
  <c r="CM12" i="22" s="1"/>
  <c r="BW12" i="22"/>
  <c r="CN12" i="22" s="1"/>
  <c r="CQ12" i="22"/>
  <c r="CR12" i="22"/>
  <c r="CS12" i="22"/>
  <c r="CT12" i="22"/>
  <c r="CU12" i="22"/>
  <c r="CV12" i="22"/>
  <c r="CW12" i="22"/>
  <c r="CX12" i="22"/>
  <c r="CU13" i="22"/>
  <c r="BA13" i="22"/>
  <c r="BG13" i="22"/>
  <c r="BX13" i="22" s="1"/>
  <c r="BH13" i="22"/>
  <c r="BY13" i="22" s="1"/>
  <c r="BI13" i="22"/>
  <c r="BZ13" i="22" s="1"/>
  <c r="BK13" i="22"/>
  <c r="CB13" i="22" s="1"/>
  <c r="BL13" i="22"/>
  <c r="CC13" i="22" s="1"/>
  <c r="BM13" i="22"/>
  <c r="CD13" i="22" s="1"/>
  <c r="BN13" i="22"/>
  <c r="CE13" i="22" s="1"/>
  <c r="BO13" i="22"/>
  <c r="CF13" i="22" s="1"/>
  <c r="BP13" i="22"/>
  <c r="CG13" i="22" s="1"/>
  <c r="BQ13" i="22"/>
  <c r="CH13" i="22" s="1"/>
  <c r="BR13" i="22"/>
  <c r="CI13" i="22" s="1"/>
  <c r="BS13" i="22"/>
  <c r="CJ13" i="22" s="1"/>
  <c r="BT13" i="22"/>
  <c r="CK13" i="22" s="1"/>
  <c r="BU13" i="22"/>
  <c r="CL13" i="22" s="1"/>
  <c r="BV13" i="22"/>
  <c r="CM13" i="22" s="1"/>
  <c r="BW13" i="22"/>
  <c r="CN13" i="22" s="1"/>
  <c r="CQ13" i="22"/>
  <c r="CR13" i="22"/>
  <c r="CS13" i="22"/>
  <c r="CT13" i="22"/>
  <c r="CV13" i="22"/>
  <c r="CW13" i="22"/>
  <c r="CX13" i="22"/>
  <c r="BA14" i="22"/>
  <c r="BG14" i="22"/>
  <c r="BX14" i="22" s="1"/>
  <c r="BH14" i="22"/>
  <c r="BY14" i="22" s="1"/>
  <c r="BI14" i="22"/>
  <c r="BZ14" i="22" s="1"/>
  <c r="BJ14" i="22"/>
  <c r="CA14" i="22" s="1"/>
  <c r="BK14" i="22"/>
  <c r="CB14" i="22" s="1"/>
  <c r="BL14" i="22"/>
  <c r="CC14" i="22" s="1"/>
  <c r="BM14" i="22"/>
  <c r="CD14" i="22" s="1"/>
  <c r="BN14" i="22"/>
  <c r="CE14" i="22" s="1"/>
  <c r="BO14" i="22"/>
  <c r="CF14" i="22" s="1"/>
  <c r="BP14" i="22"/>
  <c r="BQ14" i="22"/>
  <c r="CH14" i="22" s="1"/>
  <c r="BR14" i="22"/>
  <c r="CI14" i="22" s="1"/>
  <c r="BS14" i="22"/>
  <c r="CJ14" i="22" s="1"/>
  <c r="BT14" i="22"/>
  <c r="CK14" i="22" s="1"/>
  <c r="BU14" i="22"/>
  <c r="CL14" i="22" s="1"/>
  <c r="BV14" i="22"/>
  <c r="CM14" i="22" s="1"/>
  <c r="BW14" i="22"/>
  <c r="CN14" i="22" s="1"/>
  <c r="CG14" i="22"/>
  <c r="CQ14" i="22"/>
  <c r="CR14" i="22"/>
  <c r="CS14" i="22"/>
  <c r="CT14" i="22"/>
  <c r="CU14" i="22"/>
  <c r="CV14" i="22"/>
  <c r="CW14" i="22"/>
  <c r="CX14" i="22"/>
  <c r="BJ15" i="22"/>
  <c r="CA15" i="22" s="1"/>
  <c r="BA15" i="22"/>
  <c r="BG15" i="22"/>
  <c r="BX15" i="22" s="1"/>
  <c r="BH15" i="22"/>
  <c r="BY15" i="22" s="1"/>
  <c r="BI15" i="22"/>
  <c r="BZ15" i="22" s="1"/>
  <c r="BK15" i="22"/>
  <c r="CB15" i="22" s="1"/>
  <c r="BL15" i="22"/>
  <c r="CC15" i="22" s="1"/>
  <c r="BM15" i="22"/>
  <c r="CD15" i="22" s="1"/>
  <c r="BN15" i="22"/>
  <c r="CE15" i="22" s="1"/>
  <c r="BO15" i="22"/>
  <c r="CF15" i="22" s="1"/>
  <c r="BP15" i="22"/>
  <c r="CG15" i="22" s="1"/>
  <c r="BQ15" i="22"/>
  <c r="CH15" i="22" s="1"/>
  <c r="BR15" i="22"/>
  <c r="CI15" i="22" s="1"/>
  <c r="BS15" i="22"/>
  <c r="CJ15" i="22" s="1"/>
  <c r="BT15" i="22"/>
  <c r="CK15" i="22" s="1"/>
  <c r="BU15" i="22"/>
  <c r="CL15" i="22" s="1"/>
  <c r="BV15" i="22"/>
  <c r="CM15" i="22" s="1"/>
  <c r="BW15" i="22"/>
  <c r="CN15" i="22" s="1"/>
  <c r="CQ15" i="22"/>
  <c r="CR15" i="22"/>
  <c r="CS15" i="22"/>
  <c r="CT15" i="22"/>
  <c r="CU15" i="22"/>
  <c r="CV15" i="22"/>
  <c r="CW15" i="22"/>
  <c r="CX15" i="22"/>
  <c r="BG16" i="22"/>
  <c r="BX16" i="22" s="1"/>
  <c r="BH16" i="22"/>
  <c r="BY16" i="22" s="1"/>
  <c r="BI16" i="22"/>
  <c r="BZ16" i="22" s="1"/>
  <c r="BK16" i="22"/>
  <c r="CB16" i="22" s="1"/>
  <c r="BL16" i="22"/>
  <c r="CC16" i="22" s="1"/>
  <c r="BM16" i="22"/>
  <c r="CD16" i="22" s="1"/>
  <c r="BN16" i="22"/>
  <c r="CE16" i="22" s="1"/>
  <c r="BO16" i="22"/>
  <c r="CF16" i="22" s="1"/>
  <c r="BP16" i="22"/>
  <c r="CG16" i="22" s="1"/>
  <c r="BQ16" i="22"/>
  <c r="CH16" i="22" s="1"/>
  <c r="BR16" i="22"/>
  <c r="CI16" i="22" s="1"/>
  <c r="BS16" i="22"/>
  <c r="CJ16" i="22" s="1"/>
  <c r="BT16" i="22"/>
  <c r="CK16" i="22" s="1"/>
  <c r="BU16" i="22"/>
  <c r="CL16" i="22" s="1"/>
  <c r="BV16" i="22"/>
  <c r="CM16" i="22" s="1"/>
  <c r="BW16" i="22"/>
  <c r="CN16" i="22" s="1"/>
  <c r="CQ16" i="22"/>
  <c r="CR16" i="22"/>
  <c r="CS16" i="22"/>
  <c r="CT16" i="22"/>
  <c r="CV16" i="22"/>
  <c r="CW16" i="22"/>
  <c r="CX16" i="22"/>
  <c r="BA17" i="22"/>
  <c r="BG17" i="22"/>
  <c r="BX17" i="22" s="1"/>
  <c r="BH17" i="22"/>
  <c r="BY17" i="22" s="1"/>
  <c r="BI17" i="22"/>
  <c r="BZ17" i="22" s="1"/>
  <c r="BJ17" i="22"/>
  <c r="CA17" i="22" s="1"/>
  <c r="BK17" i="22"/>
  <c r="CB17" i="22" s="1"/>
  <c r="BL17" i="22"/>
  <c r="BM17" i="22"/>
  <c r="CD17" i="22" s="1"/>
  <c r="BN17" i="22"/>
  <c r="CE17" i="22" s="1"/>
  <c r="BO17" i="22"/>
  <c r="CF17" i="22" s="1"/>
  <c r="BP17" i="22"/>
  <c r="CG17" i="22" s="1"/>
  <c r="BQ17" i="22"/>
  <c r="CH17" i="22" s="1"/>
  <c r="BR17" i="22"/>
  <c r="CI17" i="22" s="1"/>
  <c r="BS17" i="22"/>
  <c r="CJ17" i="22" s="1"/>
  <c r="BT17" i="22"/>
  <c r="CK17" i="22" s="1"/>
  <c r="BU17" i="22"/>
  <c r="CL17" i="22" s="1"/>
  <c r="BV17" i="22"/>
  <c r="CM17" i="22" s="1"/>
  <c r="BW17" i="22"/>
  <c r="CN17" i="22" s="1"/>
  <c r="CC17" i="22"/>
  <c r="CQ17" i="22"/>
  <c r="CR17" i="22"/>
  <c r="CS17" i="22"/>
  <c r="CT17" i="22"/>
  <c r="CU17" i="22"/>
  <c r="CV17" i="22"/>
  <c r="CW17" i="22"/>
  <c r="CX17" i="22"/>
  <c r="BG18" i="22"/>
  <c r="BX18" i="22" s="1"/>
  <c r="BH18" i="22"/>
  <c r="BY18" i="22" s="1"/>
  <c r="BI18" i="22"/>
  <c r="BZ18" i="22" s="1"/>
  <c r="BK18" i="22"/>
  <c r="CB18" i="22" s="1"/>
  <c r="BL18" i="22"/>
  <c r="CC18" i="22" s="1"/>
  <c r="BM18" i="22"/>
  <c r="CD18" i="22" s="1"/>
  <c r="BN18" i="22"/>
  <c r="CE18" i="22" s="1"/>
  <c r="BO18" i="22"/>
  <c r="CF18" i="22" s="1"/>
  <c r="BP18" i="22"/>
  <c r="CG18" i="22" s="1"/>
  <c r="BQ18" i="22"/>
  <c r="CH18" i="22" s="1"/>
  <c r="BR18" i="22"/>
  <c r="CI18" i="22" s="1"/>
  <c r="BS18" i="22"/>
  <c r="CJ18" i="22" s="1"/>
  <c r="BT18" i="22"/>
  <c r="CK18" i="22" s="1"/>
  <c r="BU18" i="22"/>
  <c r="CL18" i="22" s="1"/>
  <c r="BV18" i="22"/>
  <c r="CM18" i="22" s="1"/>
  <c r="BW18" i="22"/>
  <c r="CN18" i="22" s="1"/>
  <c r="CQ18" i="22"/>
  <c r="CR18" i="22"/>
  <c r="CS18" i="22"/>
  <c r="CT18" i="22"/>
  <c r="CV18" i="22"/>
  <c r="CW18" i="22"/>
  <c r="CX18" i="22"/>
  <c r="BA19" i="22"/>
  <c r="BG19" i="22"/>
  <c r="BX19" i="22" s="1"/>
  <c r="BH19" i="22"/>
  <c r="BY19" i="22" s="1"/>
  <c r="BI19" i="22"/>
  <c r="BZ19" i="22" s="1"/>
  <c r="BJ19" i="22"/>
  <c r="CA19" i="22" s="1"/>
  <c r="BK19" i="22"/>
  <c r="CB19" i="22" s="1"/>
  <c r="BL19" i="22"/>
  <c r="CC19" i="22" s="1"/>
  <c r="BM19" i="22"/>
  <c r="CD19" i="22" s="1"/>
  <c r="BN19" i="22"/>
  <c r="CE19" i="22" s="1"/>
  <c r="BO19" i="22"/>
  <c r="CF19" i="22" s="1"/>
  <c r="BP19" i="22"/>
  <c r="CG19" i="22" s="1"/>
  <c r="BQ19" i="22"/>
  <c r="CH19" i="22" s="1"/>
  <c r="BR19" i="22"/>
  <c r="CI19" i="22" s="1"/>
  <c r="BS19" i="22"/>
  <c r="CJ19" i="22" s="1"/>
  <c r="BT19" i="22"/>
  <c r="CK19" i="22" s="1"/>
  <c r="BU19" i="22"/>
  <c r="CL19" i="22" s="1"/>
  <c r="BV19" i="22"/>
  <c r="CM19" i="22" s="1"/>
  <c r="BW19" i="22"/>
  <c r="CN19" i="22" s="1"/>
  <c r="CQ19" i="22"/>
  <c r="CR19" i="22"/>
  <c r="CS19" i="22"/>
  <c r="CT19" i="22"/>
  <c r="CU19" i="22"/>
  <c r="CV19" i="22"/>
  <c r="CW19" i="22"/>
  <c r="CX19" i="22"/>
  <c r="BG20" i="22"/>
  <c r="BX20" i="22" s="1"/>
  <c r="BH20" i="22"/>
  <c r="BY20" i="22" s="1"/>
  <c r="BI20" i="22"/>
  <c r="BZ20" i="22" s="1"/>
  <c r="BK20" i="22"/>
  <c r="CB20" i="22" s="1"/>
  <c r="BL20" i="22"/>
  <c r="CC20" i="22" s="1"/>
  <c r="BM20" i="22"/>
  <c r="CD20" i="22" s="1"/>
  <c r="BN20" i="22"/>
  <c r="CE20" i="22" s="1"/>
  <c r="BO20" i="22"/>
  <c r="CF20" i="22" s="1"/>
  <c r="BP20" i="22"/>
  <c r="CG20" i="22" s="1"/>
  <c r="BQ20" i="22"/>
  <c r="CH20" i="22" s="1"/>
  <c r="BR20" i="22"/>
  <c r="CI20" i="22" s="1"/>
  <c r="BS20" i="22"/>
  <c r="CJ20" i="22" s="1"/>
  <c r="BT20" i="22"/>
  <c r="CK20" i="22" s="1"/>
  <c r="BU20" i="22"/>
  <c r="CL20" i="22" s="1"/>
  <c r="BV20" i="22"/>
  <c r="CM20" i="22" s="1"/>
  <c r="BW20" i="22"/>
  <c r="CN20" i="22" s="1"/>
  <c r="CQ20" i="22"/>
  <c r="CR20" i="22"/>
  <c r="CS20" i="22"/>
  <c r="CT20" i="22"/>
  <c r="CV20" i="22"/>
  <c r="CW20" i="22"/>
  <c r="CX20" i="22"/>
  <c r="BA21" i="22"/>
  <c r="BG21" i="22"/>
  <c r="BX21" i="22" s="1"/>
  <c r="BH21" i="22"/>
  <c r="BY21" i="22" s="1"/>
  <c r="BI21" i="22"/>
  <c r="BZ21" i="22" s="1"/>
  <c r="BJ21" i="22"/>
  <c r="CA21" i="22" s="1"/>
  <c r="BK21" i="22"/>
  <c r="CB21" i="22" s="1"/>
  <c r="BL21" i="22"/>
  <c r="CC21" i="22" s="1"/>
  <c r="BM21" i="22"/>
  <c r="CD21" i="22" s="1"/>
  <c r="BN21" i="22"/>
  <c r="CE21" i="22" s="1"/>
  <c r="BO21" i="22"/>
  <c r="CF21" i="22" s="1"/>
  <c r="BP21" i="22"/>
  <c r="CG21" i="22" s="1"/>
  <c r="BQ21" i="22"/>
  <c r="CH21" i="22" s="1"/>
  <c r="BR21" i="22"/>
  <c r="CI21" i="22" s="1"/>
  <c r="BS21" i="22"/>
  <c r="CJ21" i="22" s="1"/>
  <c r="BT21" i="22"/>
  <c r="CK21" i="22" s="1"/>
  <c r="BU21" i="22"/>
  <c r="CL21" i="22" s="1"/>
  <c r="BV21" i="22"/>
  <c r="CM21" i="22" s="1"/>
  <c r="BW21" i="22"/>
  <c r="CN21" i="22" s="1"/>
  <c r="CQ21" i="22"/>
  <c r="CR21" i="22"/>
  <c r="CS21" i="22"/>
  <c r="CT21" i="22"/>
  <c r="CU21" i="22"/>
  <c r="CV21" i="22"/>
  <c r="CW21" i="22"/>
  <c r="CX21" i="22"/>
  <c r="BG22" i="22"/>
  <c r="BX22" i="22" s="1"/>
  <c r="BH22" i="22"/>
  <c r="BY22" i="22" s="1"/>
  <c r="BI22" i="22"/>
  <c r="BZ22" i="22" s="1"/>
  <c r="BK22" i="22"/>
  <c r="CB22" i="22" s="1"/>
  <c r="BL22" i="22"/>
  <c r="CC22" i="22" s="1"/>
  <c r="BM22" i="22"/>
  <c r="CD22" i="22" s="1"/>
  <c r="BN22" i="22"/>
  <c r="CE22" i="22" s="1"/>
  <c r="BO22" i="22"/>
  <c r="CF22" i="22" s="1"/>
  <c r="BP22" i="22"/>
  <c r="CG22" i="22" s="1"/>
  <c r="BQ22" i="22"/>
  <c r="CH22" i="22" s="1"/>
  <c r="BR22" i="22"/>
  <c r="CI22" i="22" s="1"/>
  <c r="BS22" i="22"/>
  <c r="CJ22" i="22" s="1"/>
  <c r="BT22" i="22"/>
  <c r="CK22" i="22" s="1"/>
  <c r="BU22" i="22"/>
  <c r="CL22" i="22" s="1"/>
  <c r="BV22" i="22"/>
  <c r="CM22" i="22" s="1"/>
  <c r="BW22" i="22"/>
  <c r="CN22" i="22" s="1"/>
  <c r="CQ22" i="22"/>
  <c r="CR22" i="22"/>
  <c r="CS22" i="22"/>
  <c r="CT22" i="22"/>
  <c r="CV22" i="22"/>
  <c r="CW22" i="22"/>
  <c r="CX22" i="22"/>
  <c r="BA23" i="22"/>
  <c r="BG23" i="22"/>
  <c r="BX23" i="22" s="1"/>
  <c r="BH23" i="22"/>
  <c r="BY23" i="22" s="1"/>
  <c r="BI23" i="22"/>
  <c r="BZ23" i="22" s="1"/>
  <c r="BJ23" i="22"/>
  <c r="CA23" i="22" s="1"/>
  <c r="BK23" i="22"/>
  <c r="CB23" i="22" s="1"/>
  <c r="BL23" i="22"/>
  <c r="CC23" i="22" s="1"/>
  <c r="BM23" i="22"/>
  <c r="CD23" i="22" s="1"/>
  <c r="BN23" i="22"/>
  <c r="CE23" i="22" s="1"/>
  <c r="BO23" i="22"/>
  <c r="CF23" i="22" s="1"/>
  <c r="BP23" i="22"/>
  <c r="CG23" i="22" s="1"/>
  <c r="BQ23" i="22"/>
  <c r="CH23" i="22" s="1"/>
  <c r="BR23" i="22"/>
  <c r="CI23" i="22" s="1"/>
  <c r="BS23" i="22"/>
  <c r="CJ23" i="22" s="1"/>
  <c r="BT23" i="22"/>
  <c r="CK23" i="22" s="1"/>
  <c r="BU23" i="22"/>
  <c r="CL23" i="22" s="1"/>
  <c r="BV23" i="22"/>
  <c r="CM23" i="22" s="1"/>
  <c r="BW23" i="22"/>
  <c r="CN23" i="22" s="1"/>
  <c r="CQ23" i="22"/>
  <c r="CR23" i="22"/>
  <c r="CS23" i="22"/>
  <c r="CT23" i="22"/>
  <c r="CU23" i="22"/>
  <c r="CV23" i="22"/>
  <c r="CW23" i="22"/>
  <c r="CX23" i="22"/>
  <c r="BG24" i="22"/>
  <c r="BX24" i="22" s="1"/>
  <c r="BH24" i="22"/>
  <c r="BY24" i="22" s="1"/>
  <c r="BI24" i="22"/>
  <c r="BZ24" i="22" s="1"/>
  <c r="BK24" i="22"/>
  <c r="CB24" i="22" s="1"/>
  <c r="BL24" i="22"/>
  <c r="CC24" i="22" s="1"/>
  <c r="BM24" i="22"/>
  <c r="CD24" i="22" s="1"/>
  <c r="BN24" i="22"/>
  <c r="CE24" i="22" s="1"/>
  <c r="BO24" i="22"/>
  <c r="CF24" i="22" s="1"/>
  <c r="BP24" i="22"/>
  <c r="BQ24" i="22"/>
  <c r="CH24" i="22" s="1"/>
  <c r="BR24" i="22"/>
  <c r="CI24" i="22" s="1"/>
  <c r="BS24" i="22"/>
  <c r="CJ24" i="22" s="1"/>
  <c r="BT24" i="22"/>
  <c r="CK24" i="22" s="1"/>
  <c r="BU24" i="22"/>
  <c r="CL24" i="22" s="1"/>
  <c r="BV24" i="22"/>
  <c r="CM24" i="22" s="1"/>
  <c r="BW24" i="22"/>
  <c r="CN24" i="22" s="1"/>
  <c r="CG24" i="22"/>
  <c r="CQ24" i="22"/>
  <c r="CR24" i="22"/>
  <c r="CS24" i="22"/>
  <c r="CT24" i="22"/>
  <c r="CV24" i="22"/>
  <c r="CW24" i="22"/>
  <c r="CX24" i="22"/>
  <c r="BA25" i="22"/>
  <c r="BG25" i="22"/>
  <c r="BX25" i="22" s="1"/>
  <c r="BH25" i="22"/>
  <c r="BY25" i="22" s="1"/>
  <c r="BI25" i="22"/>
  <c r="BZ25" i="22" s="1"/>
  <c r="BJ25" i="22"/>
  <c r="CA25" i="22" s="1"/>
  <c r="BK25" i="22"/>
  <c r="CB25" i="22" s="1"/>
  <c r="BL25" i="22"/>
  <c r="CC25" i="22" s="1"/>
  <c r="BM25" i="22"/>
  <c r="CD25" i="22" s="1"/>
  <c r="BN25" i="22"/>
  <c r="CE25" i="22" s="1"/>
  <c r="BO25" i="22"/>
  <c r="CF25" i="22" s="1"/>
  <c r="BP25" i="22"/>
  <c r="CG25" i="22" s="1"/>
  <c r="BQ25" i="22"/>
  <c r="CH25" i="22" s="1"/>
  <c r="BR25" i="22"/>
  <c r="CI25" i="22" s="1"/>
  <c r="BS25" i="22"/>
  <c r="CJ25" i="22" s="1"/>
  <c r="BT25" i="22"/>
  <c r="CK25" i="22" s="1"/>
  <c r="BU25" i="22"/>
  <c r="CL25" i="22" s="1"/>
  <c r="BV25" i="22"/>
  <c r="CM25" i="22" s="1"/>
  <c r="BW25" i="22"/>
  <c r="CN25" i="22" s="1"/>
  <c r="CQ25" i="22"/>
  <c r="CR25" i="22"/>
  <c r="CS25" i="22"/>
  <c r="CT25" i="22"/>
  <c r="CU25" i="22"/>
  <c r="CV25" i="22"/>
  <c r="CW25" i="22"/>
  <c r="CX25" i="22"/>
  <c r="BG26" i="22"/>
  <c r="BX26" i="22" s="1"/>
  <c r="BH26" i="22"/>
  <c r="BY26" i="22" s="1"/>
  <c r="BI26" i="22"/>
  <c r="BZ26" i="22" s="1"/>
  <c r="BK26" i="22"/>
  <c r="CB26" i="22" s="1"/>
  <c r="BL26" i="22"/>
  <c r="CC26" i="22" s="1"/>
  <c r="BM26" i="22"/>
  <c r="CD26" i="22" s="1"/>
  <c r="BN26" i="22"/>
  <c r="CE26" i="22" s="1"/>
  <c r="BO26" i="22"/>
  <c r="CF26" i="22" s="1"/>
  <c r="BP26" i="22"/>
  <c r="CG26" i="22" s="1"/>
  <c r="BQ26" i="22"/>
  <c r="CH26" i="22" s="1"/>
  <c r="BR26" i="22"/>
  <c r="CI26" i="22" s="1"/>
  <c r="BS26" i="22"/>
  <c r="CJ26" i="22" s="1"/>
  <c r="BT26" i="22"/>
  <c r="CK26" i="22" s="1"/>
  <c r="BU26" i="22"/>
  <c r="CL26" i="22" s="1"/>
  <c r="BV26" i="22"/>
  <c r="CM26" i="22" s="1"/>
  <c r="BW26" i="22"/>
  <c r="CN26" i="22" s="1"/>
  <c r="CQ26" i="22"/>
  <c r="CR26" i="22"/>
  <c r="CS26" i="22"/>
  <c r="CT26" i="22"/>
  <c r="CV26" i="22"/>
  <c r="CW26" i="22"/>
  <c r="CX26" i="22"/>
  <c r="BG27" i="22"/>
  <c r="BX27" i="22" s="1"/>
  <c r="BH27" i="22"/>
  <c r="BY27" i="22" s="1"/>
  <c r="BI27" i="22"/>
  <c r="BZ27" i="22" s="1"/>
  <c r="BK27" i="22"/>
  <c r="CB27" i="22" s="1"/>
  <c r="BL27" i="22"/>
  <c r="CC27" i="22" s="1"/>
  <c r="BM27" i="22"/>
  <c r="CD27" i="22" s="1"/>
  <c r="BN27" i="22"/>
  <c r="CE27" i="22" s="1"/>
  <c r="BO27" i="22"/>
  <c r="CF27" i="22" s="1"/>
  <c r="BP27" i="22"/>
  <c r="CG27" i="22" s="1"/>
  <c r="BQ27" i="22"/>
  <c r="CH27" i="22" s="1"/>
  <c r="BR27" i="22"/>
  <c r="CI27" i="22" s="1"/>
  <c r="BS27" i="22"/>
  <c r="CJ27" i="22" s="1"/>
  <c r="BT27" i="22"/>
  <c r="CK27" i="22" s="1"/>
  <c r="BU27" i="22"/>
  <c r="CL27" i="22" s="1"/>
  <c r="BV27" i="22"/>
  <c r="CM27" i="22" s="1"/>
  <c r="BW27" i="22"/>
  <c r="CN27" i="22" s="1"/>
  <c r="CQ27" i="22"/>
  <c r="CR27" i="22"/>
  <c r="CS27" i="22"/>
  <c r="CT27" i="22"/>
  <c r="CV27" i="22"/>
  <c r="CW27" i="22"/>
  <c r="CX27" i="22"/>
  <c r="BG28" i="22"/>
  <c r="BX28" i="22" s="1"/>
  <c r="BH28" i="22"/>
  <c r="BY28" i="22" s="1"/>
  <c r="BI28" i="22"/>
  <c r="BZ28" i="22" s="1"/>
  <c r="BK28" i="22"/>
  <c r="CB28" i="22" s="1"/>
  <c r="BL28" i="22"/>
  <c r="CC28" i="22" s="1"/>
  <c r="BM28" i="22"/>
  <c r="CD28" i="22" s="1"/>
  <c r="BN28" i="22"/>
  <c r="CE28" i="22" s="1"/>
  <c r="BO28" i="22"/>
  <c r="CF28" i="22" s="1"/>
  <c r="BP28" i="22"/>
  <c r="CG28" i="22" s="1"/>
  <c r="BQ28" i="22"/>
  <c r="CH28" i="22" s="1"/>
  <c r="BR28" i="22"/>
  <c r="CI28" i="22" s="1"/>
  <c r="BS28" i="22"/>
  <c r="CJ28" i="22" s="1"/>
  <c r="BT28" i="22"/>
  <c r="CK28" i="22" s="1"/>
  <c r="BU28" i="22"/>
  <c r="CL28" i="22" s="1"/>
  <c r="BV28" i="22"/>
  <c r="CM28" i="22" s="1"/>
  <c r="BW28" i="22"/>
  <c r="CN28" i="22" s="1"/>
  <c r="CQ28" i="22"/>
  <c r="CR28" i="22"/>
  <c r="CS28" i="22"/>
  <c r="CT28" i="22"/>
  <c r="CV28" i="22"/>
  <c r="CW28" i="22"/>
  <c r="CX28" i="22"/>
  <c r="BG29" i="22"/>
  <c r="BX29" i="22" s="1"/>
  <c r="BH29" i="22"/>
  <c r="BY29" i="22" s="1"/>
  <c r="BI29" i="22"/>
  <c r="BZ29" i="22" s="1"/>
  <c r="BK29" i="22"/>
  <c r="CB29" i="22" s="1"/>
  <c r="BL29" i="22"/>
  <c r="CC29" i="22" s="1"/>
  <c r="BM29" i="22"/>
  <c r="CD29" i="22" s="1"/>
  <c r="BN29" i="22"/>
  <c r="CE29" i="22" s="1"/>
  <c r="BO29" i="22"/>
  <c r="CF29" i="22" s="1"/>
  <c r="BP29" i="22"/>
  <c r="CG29" i="22" s="1"/>
  <c r="BQ29" i="22"/>
  <c r="CH29" i="22" s="1"/>
  <c r="BR29" i="22"/>
  <c r="CI29" i="22" s="1"/>
  <c r="BS29" i="22"/>
  <c r="CJ29" i="22" s="1"/>
  <c r="BT29" i="22"/>
  <c r="CK29" i="22" s="1"/>
  <c r="BU29" i="22"/>
  <c r="CL29" i="22" s="1"/>
  <c r="BV29" i="22"/>
  <c r="CM29" i="22" s="1"/>
  <c r="BW29" i="22"/>
  <c r="CN29" i="22" s="1"/>
  <c r="CQ29" i="22"/>
  <c r="CR29" i="22"/>
  <c r="CS29" i="22"/>
  <c r="CT29" i="22"/>
  <c r="CV29" i="22"/>
  <c r="CW29" i="22"/>
  <c r="CX29" i="22"/>
  <c r="BG30" i="22"/>
  <c r="BX30" i="22" s="1"/>
  <c r="BH30" i="22"/>
  <c r="BY30" i="22" s="1"/>
  <c r="BI30" i="22"/>
  <c r="BZ30" i="22" s="1"/>
  <c r="BK30" i="22"/>
  <c r="CB30" i="22" s="1"/>
  <c r="BL30" i="22"/>
  <c r="CC30" i="22" s="1"/>
  <c r="BM30" i="22"/>
  <c r="CD30" i="22" s="1"/>
  <c r="BN30" i="22"/>
  <c r="CE30" i="22" s="1"/>
  <c r="BO30" i="22"/>
  <c r="CF30" i="22" s="1"/>
  <c r="BP30" i="22"/>
  <c r="CG30" i="22" s="1"/>
  <c r="BQ30" i="22"/>
  <c r="CH30" i="22" s="1"/>
  <c r="BR30" i="22"/>
  <c r="CI30" i="22" s="1"/>
  <c r="BS30" i="22"/>
  <c r="CJ30" i="22" s="1"/>
  <c r="BT30" i="22"/>
  <c r="CK30" i="22" s="1"/>
  <c r="BU30" i="22"/>
  <c r="CL30" i="22" s="1"/>
  <c r="BV30" i="22"/>
  <c r="CM30" i="22" s="1"/>
  <c r="BW30" i="22"/>
  <c r="CN30" i="22" s="1"/>
  <c r="CQ30" i="22"/>
  <c r="CR30" i="22"/>
  <c r="CS30" i="22"/>
  <c r="CT30" i="22"/>
  <c r="CV30" i="22"/>
  <c r="CW30" i="22"/>
  <c r="CX30" i="22"/>
  <c r="BG31" i="22"/>
  <c r="BX31" i="22" s="1"/>
  <c r="BH31" i="22"/>
  <c r="BY31" i="22" s="1"/>
  <c r="BI31" i="22"/>
  <c r="BZ31" i="22" s="1"/>
  <c r="BK31" i="22"/>
  <c r="CB31" i="22" s="1"/>
  <c r="BL31" i="22"/>
  <c r="CC31" i="22" s="1"/>
  <c r="BM31" i="22"/>
  <c r="CD31" i="22" s="1"/>
  <c r="BN31" i="22"/>
  <c r="CE31" i="22" s="1"/>
  <c r="BO31" i="22"/>
  <c r="CF31" i="22" s="1"/>
  <c r="BP31" i="22"/>
  <c r="CG31" i="22" s="1"/>
  <c r="BQ31" i="22"/>
  <c r="CH31" i="22" s="1"/>
  <c r="BR31" i="22"/>
  <c r="CI31" i="22" s="1"/>
  <c r="BS31" i="22"/>
  <c r="CJ31" i="22" s="1"/>
  <c r="BT31" i="22"/>
  <c r="CK31" i="22" s="1"/>
  <c r="BU31" i="22"/>
  <c r="CL31" i="22" s="1"/>
  <c r="BV31" i="22"/>
  <c r="CM31" i="22" s="1"/>
  <c r="BW31" i="22"/>
  <c r="CN31" i="22" s="1"/>
  <c r="CQ31" i="22"/>
  <c r="CR31" i="22"/>
  <c r="CS31" i="22"/>
  <c r="CT31" i="22"/>
  <c r="CV31" i="22"/>
  <c r="CW31" i="22"/>
  <c r="CX31" i="22"/>
  <c r="BG32" i="22"/>
  <c r="BX32" i="22" s="1"/>
  <c r="BH32" i="22"/>
  <c r="BY32" i="22" s="1"/>
  <c r="BI32" i="22"/>
  <c r="BZ32" i="22" s="1"/>
  <c r="BK32" i="22"/>
  <c r="CB32" i="22" s="1"/>
  <c r="BL32" i="22"/>
  <c r="BM32" i="22"/>
  <c r="CD32" i="22" s="1"/>
  <c r="BN32" i="22"/>
  <c r="CE32" i="22" s="1"/>
  <c r="BO32" i="22"/>
  <c r="CF32" i="22" s="1"/>
  <c r="BP32" i="22"/>
  <c r="CG32" i="22" s="1"/>
  <c r="BQ32" i="22"/>
  <c r="CH32" i="22" s="1"/>
  <c r="BR32" i="22"/>
  <c r="CI32" i="22" s="1"/>
  <c r="BS32" i="22"/>
  <c r="CJ32" i="22" s="1"/>
  <c r="BT32" i="22"/>
  <c r="CK32" i="22" s="1"/>
  <c r="BU32" i="22"/>
  <c r="CL32" i="22" s="1"/>
  <c r="BV32" i="22"/>
  <c r="CM32" i="22" s="1"/>
  <c r="BW32" i="22"/>
  <c r="CN32" i="22" s="1"/>
  <c r="CC32" i="22"/>
  <c r="CQ32" i="22"/>
  <c r="CR32" i="22"/>
  <c r="CS32" i="22"/>
  <c r="CT32" i="22"/>
  <c r="CV32" i="22"/>
  <c r="CW32" i="22"/>
  <c r="CX32" i="22"/>
  <c r="BG33" i="22"/>
  <c r="BX33" i="22" s="1"/>
  <c r="BH33" i="22"/>
  <c r="BY33" i="22" s="1"/>
  <c r="BI33" i="22"/>
  <c r="BZ33" i="22" s="1"/>
  <c r="BK33" i="22"/>
  <c r="CB33" i="22" s="1"/>
  <c r="BL33" i="22"/>
  <c r="CC33" i="22" s="1"/>
  <c r="BM33" i="22"/>
  <c r="CD33" i="22" s="1"/>
  <c r="BN33" i="22"/>
  <c r="CE33" i="22" s="1"/>
  <c r="BO33" i="22"/>
  <c r="CF33" i="22" s="1"/>
  <c r="BP33" i="22"/>
  <c r="CG33" i="22" s="1"/>
  <c r="BQ33" i="22"/>
  <c r="CH33" i="22" s="1"/>
  <c r="BR33" i="22"/>
  <c r="CI33" i="22" s="1"/>
  <c r="BS33" i="22"/>
  <c r="CJ33" i="22" s="1"/>
  <c r="BT33" i="22"/>
  <c r="CK33" i="22" s="1"/>
  <c r="BU33" i="22"/>
  <c r="CL33" i="22" s="1"/>
  <c r="BV33" i="22"/>
  <c r="CM33" i="22" s="1"/>
  <c r="BW33" i="22"/>
  <c r="CN33" i="22" s="1"/>
  <c r="CQ33" i="22"/>
  <c r="CR33" i="22"/>
  <c r="CS33" i="22"/>
  <c r="CT33" i="22"/>
  <c r="CV33" i="22"/>
  <c r="CW33" i="22"/>
  <c r="CX33" i="22"/>
  <c r="BG34" i="22"/>
  <c r="BX34" i="22" s="1"/>
  <c r="BH34" i="22"/>
  <c r="BY34" i="22" s="1"/>
  <c r="BI34" i="22"/>
  <c r="BZ34" i="22" s="1"/>
  <c r="BK34" i="22"/>
  <c r="CB34" i="22" s="1"/>
  <c r="BL34" i="22"/>
  <c r="CC34" i="22" s="1"/>
  <c r="BM34" i="22"/>
  <c r="CD34" i="22" s="1"/>
  <c r="BN34" i="22"/>
  <c r="CE34" i="22" s="1"/>
  <c r="BO34" i="22"/>
  <c r="CF34" i="22" s="1"/>
  <c r="BP34" i="22"/>
  <c r="CG34" i="22" s="1"/>
  <c r="BQ34" i="22"/>
  <c r="CH34" i="22" s="1"/>
  <c r="BR34" i="22"/>
  <c r="CI34" i="22" s="1"/>
  <c r="BS34" i="22"/>
  <c r="CJ34" i="22" s="1"/>
  <c r="BT34" i="22"/>
  <c r="CK34" i="22" s="1"/>
  <c r="BU34" i="22"/>
  <c r="CL34" i="22" s="1"/>
  <c r="BV34" i="22"/>
  <c r="CM34" i="22" s="1"/>
  <c r="BW34" i="22"/>
  <c r="CN34" i="22" s="1"/>
  <c r="CQ34" i="22"/>
  <c r="CR34" i="22"/>
  <c r="CS34" i="22"/>
  <c r="CT34" i="22"/>
  <c r="CV34" i="22"/>
  <c r="CW34" i="22"/>
  <c r="CX34" i="22"/>
  <c r="BG35" i="22"/>
  <c r="BX35" i="22" s="1"/>
  <c r="BH35" i="22"/>
  <c r="BY35" i="22" s="1"/>
  <c r="BI35" i="22"/>
  <c r="BZ35" i="22" s="1"/>
  <c r="BK35" i="22"/>
  <c r="CB35" i="22" s="1"/>
  <c r="BL35" i="22"/>
  <c r="CC35" i="22" s="1"/>
  <c r="BM35" i="22"/>
  <c r="CD35" i="22" s="1"/>
  <c r="BN35" i="22"/>
  <c r="CE35" i="22" s="1"/>
  <c r="BO35" i="22"/>
  <c r="CF35" i="22" s="1"/>
  <c r="BP35" i="22"/>
  <c r="CG35" i="22" s="1"/>
  <c r="BQ35" i="22"/>
  <c r="CH35" i="22" s="1"/>
  <c r="BR35" i="22"/>
  <c r="CI35" i="22" s="1"/>
  <c r="BS35" i="22"/>
  <c r="CJ35" i="22" s="1"/>
  <c r="BT35" i="22"/>
  <c r="CK35" i="22" s="1"/>
  <c r="BU35" i="22"/>
  <c r="CL35" i="22" s="1"/>
  <c r="BV35" i="22"/>
  <c r="CM35" i="22" s="1"/>
  <c r="BW35" i="22"/>
  <c r="CN35" i="22" s="1"/>
  <c r="CQ35" i="22"/>
  <c r="CR35" i="22"/>
  <c r="CS35" i="22"/>
  <c r="CT35" i="22"/>
  <c r="CV35" i="22"/>
  <c r="CW35" i="22"/>
  <c r="CX35" i="22"/>
  <c r="BG36" i="22"/>
  <c r="BX36" i="22" s="1"/>
  <c r="BH36" i="22"/>
  <c r="BY36" i="22" s="1"/>
  <c r="BI36" i="22"/>
  <c r="BZ36" i="22" s="1"/>
  <c r="BK36" i="22"/>
  <c r="CB36" i="22" s="1"/>
  <c r="BL36" i="22"/>
  <c r="CC36" i="22" s="1"/>
  <c r="BM36" i="22"/>
  <c r="CD36" i="22" s="1"/>
  <c r="BN36" i="22"/>
  <c r="CE36" i="22" s="1"/>
  <c r="BO36" i="22"/>
  <c r="CF36" i="22" s="1"/>
  <c r="BP36" i="22"/>
  <c r="CG36" i="22" s="1"/>
  <c r="BQ36" i="22"/>
  <c r="CH36" i="22" s="1"/>
  <c r="BR36" i="22"/>
  <c r="CI36" i="22" s="1"/>
  <c r="BS36" i="22"/>
  <c r="CJ36" i="22" s="1"/>
  <c r="BT36" i="22"/>
  <c r="CK36" i="22" s="1"/>
  <c r="BU36" i="22"/>
  <c r="CL36" i="22" s="1"/>
  <c r="BV36" i="22"/>
  <c r="CM36" i="22" s="1"/>
  <c r="BW36" i="22"/>
  <c r="CN36" i="22" s="1"/>
  <c r="CQ36" i="22"/>
  <c r="CR36" i="22"/>
  <c r="CS36" i="22"/>
  <c r="CT36" i="22"/>
  <c r="CV36" i="22"/>
  <c r="CW36" i="22"/>
  <c r="CX36" i="22"/>
  <c r="BG37" i="22"/>
  <c r="BX37" i="22" s="1"/>
  <c r="BH37" i="22"/>
  <c r="BY37" i="22" s="1"/>
  <c r="BI37" i="22"/>
  <c r="BZ37" i="22" s="1"/>
  <c r="BK37" i="22"/>
  <c r="CB37" i="22" s="1"/>
  <c r="BL37" i="22"/>
  <c r="CC37" i="22" s="1"/>
  <c r="BM37" i="22"/>
  <c r="CD37" i="22" s="1"/>
  <c r="BN37" i="22"/>
  <c r="CE37" i="22" s="1"/>
  <c r="BO37" i="22"/>
  <c r="CF37" i="22" s="1"/>
  <c r="BP37" i="22"/>
  <c r="CG37" i="22" s="1"/>
  <c r="BQ37" i="22"/>
  <c r="CH37" i="22" s="1"/>
  <c r="BR37" i="22"/>
  <c r="CI37" i="22" s="1"/>
  <c r="BS37" i="22"/>
  <c r="CJ37" i="22" s="1"/>
  <c r="BT37" i="22"/>
  <c r="CK37" i="22" s="1"/>
  <c r="BU37" i="22"/>
  <c r="CL37" i="22" s="1"/>
  <c r="BV37" i="22"/>
  <c r="CM37" i="22" s="1"/>
  <c r="BW37" i="22"/>
  <c r="CN37" i="22" s="1"/>
  <c r="CQ37" i="22"/>
  <c r="CR37" i="22"/>
  <c r="CS37" i="22"/>
  <c r="CT37" i="22"/>
  <c r="CV37" i="22"/>
  <c r="CW37" i="22"/>
  <c r="CX37" i="22"/>
  <c r="BG38" i="22"/>
  <c r="BX38" i="22" s="1"/>
  <c r="BH38" i="22"/>
  <c r="BY38" i="22" s="1"/>
  <c r="BI38" i="22"/>
  <c r="BZ38" i="22" s="1"/>
  <c r="BK38" i="22"/>
  <c r="CB38" i="22" s="1"/>
  <c r="BL38" i="22"/>
  <c r="CC38" i="22" s="1"/>
  <c r="BM38" i="22"/>
  <c r="CD38" i="22" s="1"/>
  <c r="BN38" i="22"/>
  <c r="CE38" i="22" s="1"/>
  <c r="BO38" i="22"/>
  <c r="CF38" i="22" s="1"/>
  <c r="BP38" i="22"/>
  <c r="CG38" i="22" s="1"/>
  <c r="BQ38" i="22"/>
  <c r="CH38" i="22" s="1"/>
  <c r="BR38" i="22"/>
  <c r="CI38" i="22" s="1"/>
  <c r="BS38" i="22"/>
  <c r="CJ38" i="22" s="1"/>
  <c r="BT38" i="22"/>
  <c r="CK38" i="22" s="1"/>
  <c r="BU38" i="22"/>
  <c r="CL38" i="22" s="1"/>
  <c r="BV38" i="22"/>
  <c r="CM38" i="22" s="1"/>
  <c r="BW38" i="22"/>
  <c r="CN38" i="22" s="1"/>
  <c r="CQ38" i="22"/>
  <c r="CR38" i="22"/>
  <c r="CS38" i="22"/>
  <c r="CT38" i="22"/>
  <c r="CU38" i="22"/>
  <c r="CV38" i="22"/>
  <c r="CW38" i="22"/>
  <c r="CX38" i="22"/>
  <c r="BG39" i="22"/>
  <c r="BX39" i="22" s="1"/>
  <c r="BH39" i="22"/>
  <c r="BY39" i="22" s="1"/>
  <c r="BI39" i="22"/>
  <c r="BZ39" i="22" s="1"/>
  <c r="BK39" i="22"/>
  <c r="CB39" i="22" s="1"/>
  <c r="BL39" i="22"/>
  <c r="CC39" i="22" s="1"/>
  <c r="BM39" i="22"/>
  <c r="CD39" i="22" s="1"/>
  <c r="BN39" i="22"/>
  <c r="CE39" i="22" s="1"/>
  <c r="BO39" i="22"/>
  <c r="CF39" i="22" s="1"/>
  <c r="BP39" i="22"/>
  <c r="CG39" i="22" s="1"/>
  <c r="BQ39" i="22"/>
  <c r="CH39" i="22" s="1"/>
  <c r="BR39" i="22"/>
  <c r="CI39" i="22" s="1"/>
  <c r="BS39" i="22"/>
  <c r="CJ39" i="22" s="1"/>
  <c r="BT39" i="22"/>
  <c r="CK39" i="22" s="1"/>
  <c r="BU39" i="22"/>
  <c r="CL39" i="22" s="1"/>
  <c r="BV39" i="22"/>
  <c r="CM39" i="22" s="1"/>
  <c r="BW39" i="22"/>
  <c r="CN39" i="22" s="1"/>
  <c r="CQ39" i="22"/>
  <c r="CR39" i="22"/>
  <c r="CS39" i="22"/>
  <c r="CT39" i="22"/>
  <c r="CV39" i="22"/>
  <c r="CW39" i="22"/>
  <c r="CX39" i="22"/>
  <c r="BG41" i="22"/>
  <c r="BX41" i="22" s="1"/>
  <c r="BH41" i="22"/>
  <c r="BY41" i="22" s="1"/>
  <c r="BI41" i="22"/>
  <c r="BZ41" i="22" s="1"/>
  <c r="BK41" i="22"/>
  <c r="CB41" i="22" s="1"/>
  <c r="BL41" i="22"/>
  <c r="CC41" i="22" s="1"/>
  <c r="BM41" i="22"/>
  <c r="CD41" i="22" s="1"/>
  <c r="BN41" i="22"/>
  <c r="CE41" i="22" s="1"/>
  <c r="BO41" i="22"/>
  <c r="CF41" i="22" s="1"/>
  <c r="BP41" i="22"/>
  <c r="CG41" i="22" s="1"/>
  <c r="BQ41" i="22"/>
  <c r="CH41" i="22" s="1"/>
  <c r="BR41" i="22"/>
  <c r="CI41" i="22" s="1"/>
  <c r="BS41" i="22"/>
  <c r="CJ41" i="22" s="1"/>
  <c r="BT41" i="22"/>
  <c r="CK41" i="22" s="1"/>
  <c r="BU41" i="22"/>
  <c r="CL41" i="22" s="1"/>
  <c r="BV41" i="22"/>
  <c r="CM41" i="22" s="1"/>
  <c r="BW41" i="22"/>
  <c r="CN41" i="22" s="1"/>
  <c r="CQ41" i="22"/>
  <c r="CR41" i="22"/>
  <c r="CS41" i="22"/>
  <c r="CT41" i="22"/>
  <c r="CU41" i="22"/>
  <c r="CV41" i="22"/>
  <c r="CW41" i="22"/>
  <c r="CX41" i="22"/>
  <c r="BG42" i="22"/>
  <c r="BX42" i="22" s="1"/>
  <c r="BH42" i="22"/>
  <c r="BY42" i="22" s="1"/>
  <c r="BI42" i="22"/>
  <c r="BZ42" i="22" s="1"/>
  <c r="BK42" i="22"/>
  <c r="CB42" i="22" s="1"/>
  <c r="BL42" i="22"/>
  <c r="CC42" i="22" s="1"/>
  <c r="BM42" i="22"/>
  <c r="CD42" i="22" s="1"/>
  <c r="BN42" i="22"/>
  <c r="CE42" i="22" s="1"/>
  <c r="BO42" i="22"/>
  <c r="CF42" i="22" s="1"/>
  <c r="BP42" i="22"/>
  <c r="CG42" i="22" s="1"/>
  <c r="BQ42" i="22"/>
  <c r="CH42" i="22" s="1"/>
  <c r="BR42" i="22"/>
  <c r="CI42" i="22" s="1"/>
  <c r="BS42" i="22"/>
  <c r="CJ42" i="22" s="1"/>
  <c r="BT42" i="22"/>
  <c r="CK42" i="22" s="1"/>
  <c r="BU42" i="22"/>
  <c r="CL42" i="22" s="1"/>
  <c r="BV42" i="22"/>
  <c r="CM42" i="22" s="1"/>
  <c r="BW42" i="22"/>
  <c r="CN42" i="22" s="1"/>
  <c r="CQ42" i="22"/>
  <c r="CR42" i="22"/>
  <c r="CS42" i="22"/>
  <c r="CT42" i="22"/>
  <c r="CV42" i="22"/>
  <c r="CW42" i="22"/>
  <c r="CX42" i="22"/>
  <c r="BG43" i="22"/>
  <c r="BH43" i="22"/>
  <c r="BY43" i="22" s="1"/>
  <c r="BI43" i="22"/>
  <c r="BZ43" i="22" s="1"/>
  <c r="BK43" i="22"/>
  <c r="CB43" i="22" s="1"/>
  <c r="BL43" i="22"/>
  <c r="CC43" i="22" s="1"/>
  <c r="BM43" i="22"/>
  <c r="CD43" i="22" s="1"/>
  <c r="BN43" i="22"/>
  <c r="CE43" i="22" s="1"/>
  <c r="BO43" i="22"/>
  <c r="CF43" i="22" s="1"/>
  <c r="BP43" i="22"/>
  <c r="CG43" i="22" s="1"/>
  <c r="BQ43" i="22"/>
  <c r="CH43" i="22" s="1"/>
  <c r="BR43" i="22"/>
  <c r="CI43" i="22" s="1"/>
  <c r="BS43" i="22"/>
  <c r="CJ43" i="22" s="1"/>
  <c r="BT43" i="22"/>
  <c r="CK43" i="22" s="1"/>
  <c r="BU43" i="22"/>
  <c r="CL43" i="22" s="1"/>
  <c r="BV43" i="22"/>
  <c r="CM43" i="22" s="1"/>
  <c r="BW43" i="22"/>
  <c r="CN43" i="22" s="1"/>
  <c r="BX43" i="22"/>
  <c r="CQ43" i="22"/>
  <c r="CR43" i="22"/>
  <c r="CS43" i="22"/>
  <c r="CT43" i="22"/>
  <c r="CU43" i="22"/>
  <c r="CV43" i="22"/>
  <c r="CW43" i="22"/>
  <c r="CX43" i="22"/>
  <c r="BG40" i="22"/>
  <c r="BX40" i="22" s="1"/>
  <c r="BH40" i="22"/>
  <c r="BY40" i="22" s="1"/>
  <c r="BI40" i="22"/>
  <c r="BZ40" i="22" s="1"/>
  <c r="BK40" i="22"/>
  <c r="CB40" i="22" s="1"/>
  <c r="BL40" i="22"/>
  <c r="CC40" i="22" s="1"/>
  <c r="BM40" i="22"/>
  <c r="CD40" i="22" s="1"/>
  <c r="BN40" i="22"/>
  <c r="CE40" i="22" s="1"/>
  <c r="BO40" i="22"/>
  <c r="CF40" i="22" s="1"/>
  <c r="BP40" i="22"/>
  <c r="CG40" i="22" s="1"/>
  <c r="BQ40" i="22"/>
  <c r="CH40" i="22" s="1"/>
  <c r="BR40" i="22"/>
  <c r="CI40" i="22" s="1"/>
  <c r="BS40" i="22"/>
  <c r="CJ40" i="22" s="1"/>
  <c r="BT40" i="22"/>
  <c r="CK40" i="22" s="1"/>
  <c r="BU40" i="22"/>
  <c r="CL40" i="22" s="1"/>
  <c r="BV40" i="22"/>
  <c r="CM40" i="22" s="1"/>
  <c r="BW40" i="22"/>
  <c r="CN40" i="22" s="1"/>
  <c r="CQ40" i="22"/>
  <c r="CR40" i="22"/>
  <c r="CS40" i="22"/>
  <c r="CT40" i="22"/>
  <c r="CV40" i="22"/>
  <c r="CW40" i="22"/>
  <c r="CX40" i="22"/>
  <c r="BG44" i="22"/>
  <c r="BX44" i="22" s="1"/>
  <c r="BH44" i="22"/>
  <c r="BY44" i="22" s="1"/>
  <c r="BI44" i="22"/>
  <c r="BZ44" i="22" s="1"/>
  <c r="BK44" i="22"/>
  <c r="CB44" i="22" s="1"/>
  <c r="BL44" i="22"/>
  <c r="CC44" i="22" s="1"/>
  <c r="BM44" i="22"/>
  <c r="CD44" i="22" s="1"/>
  <c r="BN44" i="22"/>
  <c r="CE44" i="22" s="1"/>
  <c r="BO44" i="22"/>
  <c r="CF44" i="22" s="1"/>
  <c r="BP44" i="22"/>
  <c r="CG44" i="22" s="1"/>
  <c r="BQ44" i="22"/>
  <c r="CH44" i="22" s="1"/>
  <c r="BR44" i="22"/>
  <c r="CI44" i="22" s="1"/>
  <c r="BS44" i="22"/>
  <c r="CJ44" i="22" s="1"/>
  <c r="BT44" i="22"/>
  <c r="CK44" i="22" s="1"/>
  <c r="BU44" i="22"/>
  <c r="CL44" i="22" s="1"/>
  <c r="BV44" i="22"/>
  <c r="CM44" i="22" s="1"/>
  <c r="BW44" i="22"/>
  <c r="CN44" i="22" s="1"/>
  <c r="CQ44" i="22"/>
  <c r="CR44" i="22"/>
  <c r="CS44" i="22"/>
  <c r="CT44" i="22"/>
  <c r="CU44" i="22"/>
  <c r="CV44" i="22"/>
  <c r="CW44" i="22"/>
  <c r="CX44" i="22"/>
  <c r="BG45" i="22"/>
  <c r="BX45" i="22" s="1"/>
  <c r="BH45" i="22"/>
  <c r="BY45" i="22" s="1"/>
  <c r="BI45" i="22"/>
  <c r="BZ45" i="22" s="1"/>
  <c r="BK45" i="22"/>
  <c r="CB45" i="22" s="1"/>
  <c r="BL45" i="22"/>
  <c r="CC45" i="22" s="1"/>
  <c r="BM45" i="22"/>
  <c r="CD45" i="22" s="1"/>
  <c r="BN45" i="22"/>
  <c r="CE45" i="22" s="1"/>
  <c r="BO45" i="22"/>
  <c r="CF45" i="22" s="1"/>
  <c r="BP45" i="22"/>
  <c r="CG45" i="22" s="1"/>
  <c r="BQ45" i="22"/>
  <c r="CH45" i="22" s="1"/>
  <c r="BR45" i="22"/>
  <c r="CI45" i="22" s="1"/>
  <c r="BS45" i="22"/>
  <c r="CJ45" i="22" s="1"/>
  <c r="BT45" i="22"/>
  <c r="CK45" i="22" s="1"/>
  <c r="BU45" i="22"/>
  <c r="CL45" i="22" s="1"/>
  <c r="BV45" i="22"/>
  <c r="CM45" i="22" s="1"/>
  <c r="BW45" i="22"/>
  <c r="CN45" i="22" s="1"/>
  <c r="CQ45" i="22"/>
  <c r="CR45" i="22"/>
  <c r="CS45" i="22"/>
  <c r="CT45" i="22"/>
  <c r="CV45" i="22"/>
  <c r="CW45" i="22"/>
  <c r="CX45" i="22"/>
  <c r="BG46" i="22"/>
  <c r="BH46" i="22"/>
  <c r="BY46" i="22" s="1"/>
  <c r="BI46" i="22"/>
  <c r="BZ46" i="22" s="1"/>
  <c r="BK46" i="22"/>
  <c r="CB46" i="22" s="1"/>
  <c r="BL46" i="22"/>
  <c r="CC46" i="22" s="1"/>
  <c r="BM46" i="22"/>
  <c r="CD46" i="22" s="1"/>
  <c r="BN46" i="22"/>
  <c r="CE46" i="22" s="1"/>
  <c r="BO46" i="22"/>
  <c r="CF46" i="22" s="1"/>
  <c r="BP46" i="22"/>
  <c r="CG46" i="22" s="1"/>
  <c r="BQ46" i="22"/>
  <c r="CH46" i="22" s="1"/>
  <c r="BR46" i="22"/>
  <c r="CI46" i="22" s="1"/>
  <c r="BS46" i="22"/>
  <c r="CJ46" i="22" s="1"/>
  <c r="BT46" i="22"/>
  <c r="CK46" i="22" s="1"/>
  <c r="BU46" i="22"/>
  <c r="CL46" i="22" s="1"/>
  <c r="BV46" i="22"/>
  <c r="CM46" i="22" s="1"/>
  <c r="BW46" i="22"/>
  <c r="CN46" i="22" s="1"/>
  <c r="BX46" i="22"/>
  <c r="CQ46" i="22"/>
  <c r="CR46" i="22"/>
  <c r="CS46" i="22"/>
  <c r="CT46" i="22"/>
  <c r="CU46" i="22"/>
  <c r="CV46" i="22"/>
  <c r="CW46" i="22"/>
  <c r="CX46" i="22"/>
  <c r="BG47" i="22"/>
  <c r="BX47" i="22" s="1"/>
  <c r="BH47" i="22"/>
  <c r="BY47" i="22" s="1"/>
  <c r="BI47" i="22"/>
  <c r="BZ47" i="22" s="1"/>
  <c r="BK47" i="22"/>
  <c r="CB47" i="22" s="1"/>
  <c r="BL47" i="22"/>
  <c r="CC47" i="22" s="1"/>
  <c r="BM47" i="22"/>
  <c r="CD47" i="22" s="1"/>
  <c r="BN47" i="22"/>
  <c r="CE47" i="22" s="1"/>
  <c r="BO47" i="22"/>
  <c r="CF47" i="22" s="1"/>
  <c r="BP47" i="22"/>
  <c r="CG47" i="22" s="1"/>
  <c r="BQ47" i="22"/>
  <c r="CH47" i="22" s="1"/>
  <c r="BR47" i="22"/>
  <c r="CI47" i="22" s="1"/>
  <c r="BS47" i="22"/>
  <c r="CJ47" i="22" s="1"/>
  <c r="BT47" i="22"/>
  <c r="CK47" i="22" s="1"/>
  <c r="BU47" i="22"/>
  <c r="CL47" i="22" s="1"/>
  <c r="BV47" i="22"/>
  <c r="CM47" i="22" s="1"/>
  <c r="BW47" i="22"/>
  <c r="CN47" i="22" s="1"/>
  <c r="CQ47" i="22"/>
  <c r="CR47" i="22"/>
  <c r="CS47" i="22"/>
  <c r="CT47" i="22"/>
  <c r="CV47" i="22"/>
  <c r="CW47" i="22"/>
  <c r="CX47" i="22"/>
  <c r="BG48" i="22"/>
  <c r="BX48" i="22" s="1"/>
  <c r="BH48" i="22"/>
  <c r="BY48" i="22" s="1"/>
  <c r="BI48" i="22"/>
  <c r="BZ48" i="22" s="1"/>
  <c r="BK48" i="22"/>
  <c r="CB48" i="22" s="1"/>
  <c r="BL48" i="22"/>
  <c r="CC48" i="22" s="1"/>
  <c r="BM48" i="22"/>
  <c r="CD48" i="22" s="1"/>
  <c r="BN48" i="22"/>
  <c r="CE48" i="22" s="1"/>
  <c r="BO48" i="22"/>
  <c r="CF48" i="22" s="1"/>
  <c r="BP48" i="22"/>
  <c r="CG48" i="22" s="1"/>
  <c r="BQ48" i="22"/>
  <c r="CH48" i="22" s="1"/>
  <c r="BR48" i="22"/>
  <c r="CI48" i="22" s="1"/>
  <c r="BS48" i="22"/>
  <c r="CJ48" i="22" s="1"/>
  <c r="BT48" i="22"/>
  <c r="CK48" i="22" s="1"/>
  <c r="BU48" i="22"/>
  <c r="CL48" i="22" s="1"/>
  <c r="BV48" i="22"/>
  <c r="CM48" i="22" s="1"/>
  <c r="BW48" i="22"/>
  <c r="CN48" i="22" s="1"/>
  <c r="CQ48" i="22"/>
  <c r="CR48" i="22"/>
  <c r="CS48" i="22"/>
  <c r="CT48" i="22"/>
  <c r="CV48" i="22"/>
  <c r="CW48" i="22"/>
  <c r="CX48" i="22"/>
  <c r="BG49" i="22"/>
  <c r="BX49" i="22" s="1"/>
  <c r="BH49" i="22"/>
  <c r="BY49" i="22" s="1"/>
  <c r="BI49" i="22"/>
  <c r="BZ49" i="22" s="1"/>
  <c r="BK49" i="22"/>
  <c r="CB49" i="22" s="1"/>
  <c r="BL49" i="22"/>
  <c r="CC49" i="22" s="1"/>
  <c r="BM49" i="22"/>
  <c r="CD49" i="22" s="1"/>
  <c r="BN49" i="22"/>
  <c r="CE49" i="22" s="1"/>
  <c r="BO49" i="22"/>
  <c r="CF49" i="22" s="1"/>
  <c r="BP49" i="22"/>
  <c r="CG49" i="22" s="1"/>
  <c r="BQ49" i="22"/>
  <c r="CH49" i="22" s="1"/>
  <c r="BR49" i="22"/>
  <c r="CI49" i="22" s="1"/>
  <c r="BS49" i="22"/>
  <c r="CJ49" i="22" s="1"/>
  <c r="BT49" i="22"/>
  <c r="CK49" i="22" s="1"/>
  <c r="BU49" i="22"/>
  <c r="CL49" i="22" s="1"/>
  <c r="BV49" i="22"/>
  <c r="CM49" i="22" s="1"/>
  <c r="BW49" i="22"/>
  <c r="CN49" i="22" s="1"/>
  <c r="CQ49" i="22"/>
  <c r="CR49" i="22"/>
  <c r="CS49" i="22"/>
  <c r="CT49" i="22"/>
  <c r="CV49" i="22"/>
  <c r="CW49" i="22"/>
  <c r="CX49" i="22"/>
  <c r="BG50" i="22"/>
  <c r="BX50" i="22" s="1"/>
  <c r="BH50" i="22"/>
  <c r="BY50" i="22" s="1"/>
  <c r="BI50" i="22"/>
  <c r="BZ50" i="22" s="1"/>
  <c r="BK50" i="22"/>
  <c r="CB50" i="22" s="1"/>
  <c r="BL50" i="22"/>
  <c r="CC50" i="22" s="1"/>
  <c r="BM50" i="22"/>
  <c r="CD50" i="22" s="1"/>
  <c r="BN50" i="22"/>
  <c r="CE50" i="22" s="1"/>
  <c r="BO50" i="22"/>
  <c r="CF50" i="22" s="1"/>
  <c r="BP50" i="22"/>
  <c r="CG50" i="22" s="1"/>
  <c r="BQ50" i="22"/>
  <c r="CH50" i="22" s="1"/>
  <c r="BR50" i="22"/>
  <c r="CI50" i="22" s="1"/>
  <c r="BS50" i="22"/>
  <c r="CJ50" i="22" s="1"/>
  <c r="BT50" i="22"/>
  <c r="CK50" i="22" s="1"/>
  <c r="BU50" i="22"/>
  <c r="CL50" i="22" s="1"/>
  <c r="BV50" i="22"/>
  <c r="CM50" i="22" s="1"/>
  <c r="BW50" i="22"/>
  <c r="CN50" i="22" s="1"/>
  <c r="CQ50" i="22"/>
  <c r="CR50" i="22"/>
  <c r="CS50" i="22"/>
  <c r="CT50" i="22"/>
  <c r="CV50" i="22"/>
  <c r="CW50" i="22"/>
  <c r="CX50" i="22"/>
  <c r="BG51" i="22"/>
  <c r="BX51" i="22" s="1"/>
  <c r="BH51" i="22"/>
  <c r="BY51" i="22" s="1"/>
  <c r="BI51" i="22"/>
  <c r="BZ51" i="22" s="1"/>
  <c r="BK51" i="22"/>
  <c r="CB51" i="22" s="1"/>
  <c r="BL51" i="22"/>
  <c r="CC51" i="22" s="1"/>
  <c r="BM51" i="22"/>
  <c r="CD51" i="22" s="1"/>
  <c r="BN51" i="22"/>
  <c r="CE51" i="22" s="1"/>
  <c r="BO51" i="22"/>
  <c r="CF51" i="22" s="1"/>
  <c r="BP51" i="22"/>
  <c r="CG51" i="22" s="1"/>
  <c r="BQ51" i="22"/>
  <c r="CH51" i="22" s="1"/>
  <c r="BR51" i="22"/>
  <c r="CI51" i="22" s="1"/>
  <c r="BS51" i="22"/>
  <c r="CJ51" i="22" s="1"/>
  <c r="BT51" i="22"/>
  <c r="CK51" i="22" s="1"/>
  <c r="BU51" i="22"/>
  <c r="CL51" i="22" s="1"/>
  <c r="BV51" i="22"/>
  <c r="CM51" i="22" s="1"/>
  <c r="BW51" i="22"/>
  <c r="CN51" i="22" s="1"/>
  <c r="CQ51" i="22"/>
  <c r="CR51" i="22"/>
  <c r="CS51" i="22"/>
  <c r="CT51" i="22"/>
  <c r="CV51" i="22"/>
  <c r="CW51" i="22"/>
  <c r="CX51" i="22"/>
  <c r="BG52" i="22"/>
  <c r="BX52" i="22" s="1"/>
  <c r="BH52" i="22"/>
  <c r="BY52" i="22" s="1"/>
  <c r="BI52" i="22"/>
  <c r="BZ52" i="22" s="1"/>
  <c r="BK52" i="22"/>
  <c r="CB52" i="22" s="1"/>
  <c r="BL52" i="22"/>
  <c r="CC52" i="22" s="1"/>
  <c r="BM52" i="22"/>
  <c r="CD52" i="22" s="1"/>
  <c r="BN52" i="22"/>
  <c r="CE52" i="22" s="1"/>
  <c r="BO52" i="22"/>
  <c r="CF52" i="22" s="1"/>
  <c r="BP52" i="22"/>
  <c r="CG52" i="22" s="1"/>
  <c r="BQ52" i="22"/>
  <c r="CH52" i="22" s="1"/>
  <c r="BR52" i="22"/>
  <c r="CI52" i="22" s="1"/>
  <c r="BS52" i="22"/>
  <c r="CJ52" i="22" s="1"/>
  <c r="BT52" i="22"/>
  <c r="CK52" i="22" s="1"/>
  <c r="BU52" i="22"/>
  <c r="CL52" i="22" s="1"/>
  <c r="BV52" i="22"/>
  <c r="CM52" i="22" s="1"/>
  <c r="BW52" i="22"/>
  <c r="CN52" i="22" s="1"/>
  <c r="CQ52" i="22"/>
  <c r="CR52" i="22"/>
  <c r="CS52" i="22"/>
  <c r="CT52" i="22"/>
  <c r="CV52" i="22"/>
  <c r="CW52" i="22"/>
  <c r="CX52" i="22"/>
  <c r="BG53" i="22"/>
  <c r="BX53" i="22" s="1"/>
  <c r="BH53" i="22"/>
  <c r="BY53" i="22" s="1"/>
  <c r="BI53" i="22"/>
  <c r="BZ53" i="22" s="1"/>
  <c r="BK53" i="22"/>
  <c r="CB53" i="22" s="1"/>
  <c r="BL53" i="22"/>
  <c r="CC53" i="22" s="1"/>
  <c r="BM53" i="22"/>
  <c r="CD53" i="22" s="1"/>
  <c r="BN53" i="22"/>
  <c r="CE53" i="22" s="1"/>
  <c r="BO53" i="22"/>
  <c r="CF53" i="22" s="1"/>
  <c r="BP53" i="22"/>
  <c r="CG53" i="22" s="1"/>
  <c r="BQ53" i="22"/>
  <c r="CH53" i="22" s="1"/>
  <c r="BR53" i="22"/>
  <c r="CI53" i="22" s="1"/>
  <c r="BS53" i="22"/>
  <c r="CJ53" i="22" s="1"/>
  <c r="BT53" i="22"/>
  <c r="CK53" i="22" s="1"/>
  <c r="BU53" i="22"/>
  <c r="CL53" i="22" s="1"/>
  <c r="BV53" i="22"/>
  <c r="CM53" i="22" s="1"/>
  <c r="BW53" i="22"/>
  <c r="CN53" i="22" s="1"/>
  <c r="CQ53" i="22"/>
  <c r="CR53" i="22"/>
  <c r="CS53" i="22"/>
  <c r="CT53" i="22"/>
  <c r="CV53" i="22"/>
  <c r="CW53" i="22"/>
  <c r="CX53" i="22"/>
  <c r="BG54" i="22"/>
  <c r="BX54" i="22" s="1"/>
  <c r="BH54" i="22"/>
  <c r="BY54" i="22" s="1"/>
  <c r="BI54" i="22"/>
  <c r="BZ54" i="22" s="1"/>
  <c r="BK54" i="22"/>
  <c r="CB54" i="22" s="1"/>
  <c r="BL54" i="22"/>
  <c r="CC54" i="22" s="1"/>
  <c r="BM54" i="22"/>
  <c r="CD54" i="22" s="1"/>
  <c r="BN54" i="22"/>
  <c r="CE54" i="22" s="1"/>
  <c r="BO54" i="22"/>
  <c r="CF54" i="22" s="1"/>
  <c r="BP54" i="22"/>
  <c r="CG54" i="22" s="1"/>
  <c r="BQ54" i="22"/>
  <c r="CH54" i="22" s="1"/>
  <c r="BR54" i="22"/>
  <c r="CI54" i="22" s="1"/>
  <c r="BS54" i="22"/>
  <c r="CJ54" i="22" s="1"/>
  <c r="BT54" i="22"/>
  <c r="CK54" i="22" s="1"/>
  <c r="BU54" i="22"/>
  <c r="CL54" i="22" s="1"/>
  <c r="BV54" i="22"/>
  <c r="CM54" i="22" s="1"/>
  <c r="BW54" i="22"/>
  <c r="CN54" i="22" s="1"/>
  <c r="CQ54" i="22"/>
  <c r="CR54" i="22"/>
  <c r="CS54" i="22"/>
  <c r="CT54" i="22"/>
  <c r="CV54" i="22"/>
  <c r="CW54" i="22"/>
  <c r="CX54" i="22"/>
  <c r="BG55" i="22"/>
  <c r="BX55" i="22" s="1"/>
  <c r="BH55" i="22"/>
  <c r="BY55" i="22" s="1"/>
  <c r="BI55" i="22"/>
  <c r="BZ55" i="22" s="1"/>
  <c r="BK55" i="22"/>
  <c r="CB55" i="22" s="1"/>
  <c r="BL55" i="22"/>
  <c r="CC55" i="22" s="1"/>
  <c r="BM55" i="22"/>
  <c r="CD55" i="22" s="1"/>
  <c r="BN55" i="22"/>
  <c r="CE55" i="22" s="1"/>
  <c r="BO55" i="22"/>
  <c r="CF55" i="22" s="1"/>
  <c r="BP55" i="22"/>
  <c r="CG55" i="22" s="1"/>
  <c r="BQ55" i="22"/>
  <c r="CH55" i="22" s="1"/>
  <c r="BR55" i="22"/>
  <c r="CI55" i="22" s="1"/>
  <c r="BS55" i="22"/>
  <c r="CJ55" i="22" s="1"/>
  <c r="BT55" i="22"/>
  <c r="CK55" i="22" s="1"/>
  <c r="BU55" i="22"/>
  <c r="CL55" i="22" s="1"/>
  <c r="BV55" i="22"/>
  <c r="CM55" i="22" s="1"/>
  <c r="BW55" i="22"/>
  <c r="CN55" i="22" s="1"/>
  <c r="CQ55" i="22"/>
  <c r="CR55" i="22"/>
  <c r="CS55" i="22"/>
  <c r="CT55" i="22"/>
  <c r="CV55" i="22"/>
  <c r="CW55" i="22"/>
  <c r="CX55" i="22"/>
  <c r="BG56" i="22"/>
  <c r="BX56" i="22" s="1"/>
  <c r="BH56" i="22"/>
  <c r="BY56" i="22" s="1"/>
  <c r="BI56" i="22"/>
  <c r="BZ56" i="22" s="1"/>
  <c r="BK56" i="22"/>
  <c r="CB56" i="22" s="1"/>
  <c r="BL56" i="22"/>
  <c r="CC56" i="22" s="1"/>
  <c r="BM56" i="22"/>
  <c r="CD56" i="22" s="1"/>
  <c r="BN56" i="22"/>
  <c r="CE56" i="22" s="1"/>
  <c r="BO56" i="22"/>
  <c r="CF56" i="22" s="1"/>
  <c r="BP56" i="22"/>
  <c r="CG56" i="22" s="1"/>
  <c r="BQ56" i="22"/>
  <c r="CH56" i="22" s="1"/>
  <c r="BR56" i="22"/>
  <c r="CI56" i="22" s="1"/>
  <c r="BS56" i="22"/>
  <c r="CJ56" i="22" s="1"/>
  <c r="BT56" i="22"/>
  <c r="CK56" i="22" s="1"/>
  <c r="BU56" i="22"/>
  <c r="CL56" i="22" s="1"/>
  <c r="BV56" i="22"/>
  <c r="CM56" i="22" s="1"/>
  <c r="BW56" i="22"/>
  <c r="CN56" i="22" s="1"/>
  <c r="CQ56" i="22"/>
  <c r="CR56" i="22"/>
  <c r="CS56" i="22"/>
  <c r="CT56" i="22"/>
  <c r="CV56" i="22"/>
  <c r="CW56" i="22"/>
  <c r="CX56" i="22"/>
  <c r="BG57" i="22"/>
  <c r="BX57" i="22" s="1"/>
  <c r="BH57" i="22"/>
  <c r="BY57" i="22" s="1"/>
  <c r="BI57" i="22"/>
  <c r="BZ57" i="22" s="1"/>
  <c r="BK57" i="22"/>
  <c r="CB57" i="22" s="1"/>
  <c r="BL57" i="22"/>
  <c r="CC57" i="22" s="1"/>
  <c r="BM57" i="22"/>
  <c r="CD57" i="22" s="1"/>
  <c r="BN57" i="22"/>
  <c r="CE57" i="22" s="1"/>
  <c r="BO57" i="22"/>
  <c r="CF57" i="22" s="1"/>
  <c r="BP57" i="22"/>
  <c r="CG57" i="22" s="1"/>
  <c r="BQ57" i="22"/>
  <c r="CH57" i="22" s="1"/>
  <c r="BR57" i="22"/>
  <c r="CI57" i="22" s="1"/>
  <c r="BS57" i="22"/>
  <c r="CJ57" i="22" s="1"/>
  <c r="BT57" i="22"/>
  <c r="CK57" i="22" s="1"/>
  <c r="BU57" i="22"/>
  <c r="CL57" i="22" s="1"/>
  <c r="BV57" i="22"/>
  <c r="CM57" i="22" s="1"/>
  <c r="BW57" i="22"/>
  <c r="CN57" i="22" s="1"/>
  <c r="CQ57" i="22"/>
  <c r="CR57" i="22"/>
  <c r="CS57" i="22"/>
  <c r="CT57" i="22"/>
  <c r="CV57" i="22"/>
  <c r="CW57" i="22"/>
  <c r="CX57" i="22"/>
  <c r="BG58" i="22"/>
  <c r="BX58" i="22" s="1"/>
  <c r="BH58" i="22"/>
  <c r="BY58" i="22" s="1"/>
  <c r="BI58" i="22"/>
  <c r="BZ58" i="22" s="1"/>
  <c r="BK58" i="22"/>
  <c r="CB58" i="22" s="1"/>
  <c r="BL58" i="22"/>
  <c r="CC58" i="22" s="1"/>
  <c r="BM58" i="22"/>
  <c r="CD58" i="22" s="1"/>
  <c r="BN58" i="22"/>
  <c r="CE58" i="22" s="1"/>
  <c r="BO58" i="22"/>
  <c r="CF58" i="22" s="1"/>
  <c r="BP58" i="22"/>
  <c r="CG58" i="22" s="1"/>
  <c r="BQ58" i="22"/>
  <c r="CH58" i="22" s="1"/>
  <c r="BR58" i="22"/>
  <c r="CI58" i="22" s="1"/>
  <c r="BS58" i="22"/>
  <c r="CJ58" i="22" s="1"/>
  <c r="BT58" i="22"/>
  <c r="CK58" i="22" s="1"/>
  <c r="BU58" i="22"/>
  <c r="CL58" i="22" s="1"/>
  <c r="BV58" i="22"/>
  <c r="CM58" i="22" s="1"/>
  <c r="BW58" i="22"/>
  <c r="CN58" i="22" s="1"/>
  <c r="CQ58" i="22"/>
  <c r="CR58" i="22"/>
  <c r="CS58" i="22"/>
  <c r="CT58" i="22"/>
  <c r="CV58" i="22"/>
  <c r="CW58" i="22"/>
  <c r="CX58" i="22"/>
  <c r="BG59" i="22"/>
  <c r="BX59" i="22" s="1"/>
  <c r="BH59" i="22"/>
  <c r="BY59" i="22" s="1"/>
  <c r="BI59" i="22"/>
  <c r="BZ59" i="22" s="1"/>
  <c r="BK59" i="22"/>
  <c r="CB59" i="22" s="1"/>
  <c r="BL59" i="22"/>
  <c r="CC59" i="22" s="1"/>
  <c r="BM59" i="22"/>
  <c r="CD59" i="22" s="1"/>
  <c r="BN59" i="22"/>
  <c r="CE59" i="22" s="1"/>
  <c r="BO59" i="22"/>
  <c r="CF59" i="22" s="1"/>
  <c r="BP59" i="22"/>
  <c r="CG59" i="22" s="1"/>
  <c r="BQ59" i="22"/>
  <c r="CH59" i="22" s="1"/>
  <c r="BR59" i="22"/>
  <c r="CI59" i="22" s="1"/>
  <c r="BS59" i="22"/>
  <c r="CJ59" i="22" s="1"/>
  <c r="BT59" i="22"/>
  <c r="CK59" i="22" s="1"/>
  <c r="BU59" i="22"/>
  <c r="CL59" i="22" s="1"/>
  <c r="BV59" i="22"/>
  <c r="CM59" i="22" s="1"/>
  <c r="BW59" i="22"/>
  <c r="CN59" i="22" s="1"/>
  <c r="CQ59" i="22"/>
  <c r="CR59" i="22"/>
  <c r="CS59" i="22"/>
  <c r="CT59" i="22"/>
  <c r="CV59" i="22"/>
  <c r="CW59" i="22"/>
  <c r="CX59" i="22"/>
  <c r="BG60" i="22"/>
  <c r="BX60" i="22" s="1"/>
  <c r="BH60" i="22"/>
  <c r="BY60" i="22" s="1"/>
  <c r="BI60" i="22"/>
  <c r="BZ60" i="22" s="1"/>
  <c r="BK60" i="22"/>
  <c r="CB60" i="22" s="1"/>
  <c r="BL60" i="22"/>
  <c r="CC60" i="22" s="1"/>
  <c r="BM60" i="22"/>
  <c r="CD60" i="22" s="1"/>
  <c r="BN60" i="22"/>
  <c r="CE60" i="22" s="1"/>
  <c r="BO60" i="22"/>
  <c r="CF60" i="22" s="1"/>
  <c r="BP60" i="22"/>
  <c r="CG60" i="22" s="1"/>
  <c r="BQ60" i="22"/>
  <c r="CH60" i="22" s="1"/>
  <c r="BR60" i="22"/>
  <c r="CI60" i="22" s="1"/>
  <c r="BS60" i="22"/>
  <c r="CJ60" i="22" s="1"/>
  <c r="BT60" i="22"/>
  <c r="CK60" i="22" s="1"/>
  <c r="BU60" i="22"/>
  <c r="CL60" i="22" s="1"/>
  <c r="BV60" i="22"/>
  <c r="CM60" i="22" s="1"/>
  <c r="BW60" i="22"/>
  <c r="CN60" i="22" s="1"/>
  <c r="CQ60" i="22"/>
  <c r="CR60" i="22"/>
  <c r="CS60" i="22"/>
  <c r="CT60" i="22"/>
  <c r="CV60" i="22"/>
  <c r="CW60" i="22"/>
  <c r="CX60" i="22"/>
  <c r="BG61" i="22"/>
  <c r="BX61" i="22" s="1"/>
  <c r="BH61" i="22"/>
  <c r="BY61" i="22" s="1"/>
  <c r="BI61" i="22"/>
  <c r="BZ61" i="22" s="1"/>
  <c r="BK61" i="22"/>
  <c r="CB61" i="22" s="1"/>
  <c r="BL61" i="22"/>
  <c r="CC61" i="22" s="1"/>
  <c r="BM61" i="22"/>
  <c r="CD61" i="22" s="1"/>
  <c r="BN61" i="22"/>
  <c r="CE61" i="22" s="1"/>
  <c r="BO61" i="22"/>
  <c r="CF61" i="22" s="1"/>
  <c r="BP61" i="22"/>
  <c r="CG61" i="22" s="1"/>
  <c r="BQ61" i="22"/>
  <c r="CH61" i="22" s="1"/>
  <c r="BR61" i="22"/>
  <c r="CI61" i="22" s="1"/>
  <c r="BS61" i="22"/>
  <c r="CJ61" i="22" s="1"/>
  <c r="BT61" i="22"/>
  <c r="CK61" i="22" s="1"/>
  <c r="BU61" i="22"/>
  <c r="CL61" i="22" s="1"/>
  <c r="BV61" i="22"/>
  <c r="CM61" i="22" s="1"/>
  <c r="BW61" i="22"/>
  <c r="CN61" i="22" s="1"/>
  <c r="CQ61" i="22"/>
  <c r="CR61" i="22"/>
  <c r="CS61" i="22"/>
  <c r="CT61" i="22"/>
  <c r="CV61" i="22"/>
  <c r="CW61" i="22"/>
  <c r="CX61" i="22"/>
  <c r="BG62" i="22"/>
  <c r="BX62" i="22" s="1"/>
  <c r="BH62" i="22"/>
  <c r="BY62" i="22" s="1"/>
  <c r="BI62" i="22"/>
  <c r="BZ62" i="22" s="1"/>
  <c r="BK62" i="22"/>
  <c r="CB62" i="22" s="1"/>
  <c r="BL62" i="22"/>
  <c r="CC62" i="22" s="1"/>
  <c r="BM62" i="22"/>
  <c r="CD62" i="22" s="1"/>
  <c r="BN62" i="22"/>
  <c r="CE62" i="22" s="1"/>
  <c r="BO62" i="22"/>
  <c r="CF62" i="22" s="1"/>
  <c r="BP62" i="22"/>
  <c r="CG62" i="22" s="1"/>
  <c r="BQ62" i="22"/>
  <c r="CH62" i="22" s="1"/>
  <c r="BR62" i="22"/>
  <c r="CI62" i="22" s="1"/>
  <c r="BS62" i="22"/>
  <c r="CJ62" i="22" s="1"/>
  <c r="BT62" i="22"/>
  <c r="CK62" i="22" s="1"/>
  <c r="BU62" i="22"/>
  <c r="CL62" i="22" s="1"/>
  <c r="BV62" i="22"/>
  <c r="CM62" i="22" s="1"/>
  <c r="BW62" i="22"/>
  <c r="CN62" i="22" s="1"/>
  <c r="CQ62" i="22"/>
  <c r="CR62" i="22"/>
  <c r="CS62" i="22"/>
  <c r="CT62" i="22"/>
  <c r="CV62" i="22"/>
  <c r="CW62" i="22"/>
  <c r="CX62" i="22"/>
  <c r="BG63" i="22"/>
  <c r="BX63" i="22" s="1"/>
  <c r="BH63" i="22"/>
  <c r="BY63" i="22" s="1"/>
  <c r="BI63" i="22"/>
  <c r="BZ63" i="22" s="1"/>
  <c r="BK63" i="22"/>
  <c r="CB63" i="22" s="1"/>
  <c r="BL63" i="22"/>
  <c r="CC63" i="22" s="1"/>
  <c r="BM63" i="22"/>
  <c r="CD63" i="22" s="1"/>
  <c r="BN63" i="22"/>
  <c r="CE63" i="22" s="1"/>
  <c r="BO63" i="22"/>
  <c r="CF63" i="22" s="1"/>
  <c r="BP63" i="22"/>
  <c r="CG63" i="22" s="1"/>
  <c r="BQ63" i="22"/>
  <c r="CH63" i="22" s="1"/>
  <c r="BR63" i="22"/>
  <c r="CI63" i="22" s="1"/>
  <c r="BS63" i="22"/>
  <c r="CJ63" i="22" s="1"/>
  <c r="BT63" i="22"/>
  <c r="CK63" i="22" s="1"/>
  <c r="BU63" i="22"/>
  <c r="CL63" i="22" s="1"/>
  <c r="BV63" i="22"/>
  <c r="CM63" i="22" s="1"/>
  <c r="BW63" i="22"/>
  <c r="CN63" i="22" s="1"/>
  <c r="CQ63" i="22"/>
  <c r="CR63" i="22"/>
  <c r="CS63" i="22"/>
  <c r="CT63" i="22"/>
  <c r="CV63" i="22"/>
  <c r="CW63" i="22"/>
  <c r="CX63" i="22"/>
  <c r="BG64" i="22"/>
  <c r="BX64" i="22" s="1"/>
  <c r="BH64" i="22"/>
  <c r="BY64" i="22" s="1"/>
  <c r="BI64" i="22"/>
  <c r="BZ64" i="22" s="1"/>
  <c r="BK64" i="22"/>
  <c r="CB64" i="22" s="1"/>
  <c r="BL64" i="22"/>
  <c r="CC64" i="22" s="1"/>
  <c r="BM64" i="22"/>
  <c r="CD64" i="22" s="1"/>
  <c r="BN64" i="22"/>
  <c r="CE64" i="22" s="1"/>
  <c r="BO64" i="22"/>
  <c r="CF64" i="22" s="1"/>
  <c r="BP64" i="22"/>
  <c r="CG64" i="22" s="1"/>
  <c r="BQ64" i="22"/>
  <c r="CH64" i="22" s="1"/>
  <c r="BR64" i="22"/>
  <c r="CI64" i="22" s="1"/>
  <c r="BS64" i="22"/>
  <c r="CJ64" i="22" s="1"/>
  <c r="BT64" i="22"/>
  <c r="CK64" i="22" s="1"/>
  <c r="BU64" i="22"/>
  <c r="CL64" i="22" s="1"/>
  <c r="BV64" i="22"/>
  <c r="CM64" i="22" s="1"/>
  <c r="BW64" i="22"/>
  <c r="CN64" i="22" s="1"/>
  <c r="CQ64" i="22"/>
  <c r="CR64" i="22"/>
  <c r="CS64" i="22"/>
  <c r="CT64" i="22"/>
  <c r="CV64" i="22"/>
  <c r="CW64" i="22"/>
  <c r="CX64" i="22"/>
  <c r="BG65" i="22"/>
  <c r="BX65" i="22" s="1"/>
  <c r="BH65" i="22"/>
  <c r="BY65" i="22" s="1"/>
  <c r="BI65" i="22"/>
  <c r="BZ65" i="22" s="1"/>
  <c r="BK65" i="22"/>
  <c r="CB65" i="22" s="1"/>
  <c r="BL65" i="22"/>
  <c r="CC65" i="22" s="1"/>
  <c r="BM65" i="22"/>
  <c r="CD65" i="22" s="1"/>
  <c r="BN65" i="22"/>
  <c r="CE65" i="22" s="1"/>
  <c r="BO65" i="22"/>
  <c r="CF65" i="22" s="1"/>
  <c r="BP65" i="22"/>
  <c r="CG65" i="22" s="1"/>
  <c r="BQ65" i="22"/>
  <c r="CH65" i="22" s="1"/>
  <c r="BR65" i="22"/>
  <c r="CI65" i="22" s="1"/>
  <c r="BS65" i="22"/>
  <c r="CJ65" i="22" s="1"/>
  <c r="BT65" i="22"/>
  <c r="CK65" i="22" s="1"/>
  <c r="BU65" i="22"/>
  <c r="CL65" i="22" s="1"/>
  <c r="BV65" i="22"/>
  <c r="CM65" i="22" s="1"/>
  <c r="BW65" i="22"/>
  <c r="CN65" i="22" s="1"/>
  <c r="CQ65" i="22"/>
  <c r="CR65" i="22"/>
  <c r="CS65" i="22"/>
  <c r="CT65" i="22"/>
  <c r="CV65" i="22"/>
  <c r="CW65" i="22"/>
  <c r="CX65" i="22"/>
  <c r="BG66" i="22"/>
  <c r="BX66" i="22" s="1"/>
  <c r="BH66" i="22"/>
  <c r="BY66" i="22" s="1"/>
  <c r="BI66" i="22"/>
  <c r="BZ66" i="22" s="1"/>
  <c r="BK66" i="22"/>
  <c r="CB66" i="22" s="1"/>
  <c r="BL66" i="22"/>
  <c r="CC66" i="22" s="1"/>
  <c r="BM66" i="22"/>
  <c r="CD66" i="22" s="1"/>
  <c r="BN66" i="22"/>
  <c r="CE66" i="22" s="1"/>
  <c r="BO66" i="22"/>
  <c r="CF66" i="22" s="1"/>
  <c r="BP66" i="22"/>
  <c r="CG66" i="22" s="1"/>
  <c r="BQ66" i="22"/>
  <c r="CH66" i="22" s="1"/>
  <c r="BR66" i="22"/>
  <c r="CI66" i="22" s="1"/>
  <c r="BS66" i="22"/>
  <c r="CJ66" i="22" s="1"/>
  <c r="BT66" i="22"/>
  <c r="CK66" i="22" s="1"/>
  <c r="BU66" i="22"/>
  <c r="CL66" i="22" s="1"/>
  <c r="BV66" i="22"/>
  <c r="CM66" i="22" s="1"/>
  <c r="BW66" i="22"/>
  <c r="CN66" i="22" s="1"/>
  <c r="CQ66" i="22"/>
  <c r="CR66" i="22"/>
  <c r="CS66" i="22"/>
  <c r="CT66" i="22"/>
  <c r="CV66" i="22"/>
  <c r="CW66" i="22"/>
  <c r="CX66" i="22"/>
  <c r="BG67" i="22"/>
  <c r="BX67" i="22" s="1"/>
  <c r="BH67" i="22"/>
  <c r="BY67" i="22" s="1"/>
  <c r="BI67" i="22"/>
  <c r="BZ67" i="22" s="1"/>
  <c r="BK67" i="22"/>
  <c r="CB67" i="22" s="1"/>
  <c r="BL67" i="22"/>
  <c r="CC67" i="22" s="1"/>
  <c r="BM67" i="22"/>
  <c r="CD67" i="22" s="1"/>
  <c r="BN67" i="22"/>
  <c r="CE67" i="22" s="1"/>
  <c r="BO67" i="22"/>
  <c r="CF67" i="22" s="1"/>
  <c r="BP67" i="22"/>
  <c r="CG67" i="22" s="1"/>
  <c r="BQ67" i="22"/>
  <c r="CH67" i="22" s="1"/>
  <c r="BR67" i="22"/>
  <c r="CI67" i="22" s="1"/>
  <c r="BS67" i="22"/>
  <c r="CJ67" i="22" s="1"/>
  <c r="BT67" i="22"/>
  <c r="CK67" i="22" s="1"/>
  <c r="BU67" i="22"/>
  <c r="CL67" i="22" s="1"/>
  <c r="BV67" i="22"/>
  <c r="CM67" i="22" s="1"/>
  <c r="BW67" i="22"/>
  <c r="CN67" i="22" s="1"/>
  <c r="CQ67" i="22"/>
  <c r="CR67" i="22"/>
  <c r="CS67" i="22"/>
  <c r="CT67" i="22"/>
  <c r="CV67" i="22"/>
  <c r="CW67" i="22"/>
  <c r="CX67" i="22"/>
  <c r="BG68" i="22"/>
  <c r="BX68" i="22" s="1"/>
  <c r="BH68" i="22"/>
  <c r="BY68" i="22" s="1"/>
  <c r="BI68" i="22"/>
  <c r="BZ68" i="22" s="1"/>
  <c r="BK68" i="22"/>
  <c r="CB68" i="22" s="1"/>
  <c r="BL68" i="22"/>
  <c r="CC68" i="22" s="1"/>
  <c r="BM68" i="22"/>
  <c r="CD68" i="22" s="1"/>
  <c r="BN68" i="22"/>
  <c r="CE68" i="22" s="1"/>
  <c r="BO68" i="22"/>
  <c r="CF68" i="22" s="1"/>
  <c r="BP68" i="22"/>
  <c r="CG68" i="22" s="1"/>
  <c r="BQ68" i="22"/>
  <c r="CH68" i="22" s="1"/>
  <c r="BR68" i="22"/>
  <c r="CI68" i="22" s="1"/>
  <c r="BS68" i="22"/>
  <c r="CJ68" i="22" s="1"/>
  <c r="BT68" i="22"/>
  <c r="CK68" i="22" s="1"/>
  <c r="BU68" i="22"/>
  <c r="CL68" i="22" s="1"/>
  <c r="BV68" i="22"/>
  <c r="CM68" i="22" s="1"/>
  <c r="BW68" i="22"/>
  <c r="CN68" i="22" s="1"/>
  <c r="CQ68" i="22"/>
  <c r="CR68" i="22"/>
  <c r="CS68" i="22"/>
  <c r="CT68" i="22"/>
  <c r="CV68" i="22"/>
  <c r="CW68" i="22"/>
  <c r="CX68" i="22"/>
  <c r="BG69" i="22"/>
  <c r="BX69" i="22" s="1"/>
  <c r="BH69" i="22"/>
  <c r="BY69" i="22" s="1"/>
  <c r="BI69" i="22"/>
  <c r="BZ69" i="22" s="1"/>
  <c r="BK69" i="22"/>
  <c r="CB69" i="22" s="1"/>
  <c r="BL69" i="22"/>
  <c r="CC69" i="22" s="1"/>
  <c r="BM69" i="22"/>
  <c r="CD69" i="22" s="1"/>
  <c r="BN69" i="22"/>
  <c r="CE69" i="22" s="1"/>
  <c r="BO69" i="22"/>
  <c r="CF69" i="22" s="1"/>
  <c r="BP69" i="22"/>
  <c r="CG69" i="22" s="1"/>
  <c r="BQ69" i="22"/>
  <c r="CH69" i="22" s="1"/>
  <c r="BR69" i="22"/>
  <c r="CI69" i="22" s="1"/>
  <c r="BS69" i="22"/>
  <c r="CJ69" i="22" s="1"/>
  <c r="BT69" i="22"/>
  <c r="CK69" i="22" s="1"/>
  <c r="BU69" i="22"/>
  <c r="CL69" i="22" s="1"/>
  <c r="BV69" i="22"/>
  <c r="CM69" i="22" s="1"/>
  <c r="BW69" i="22"/>
  <c r="CN69" i="22" s="1"/>
  <c r="CQ69" i="22"/>
  <c r="CR69" i="22"/>
  <c r="CS69" i="22"/>
  <c r="CT69" i="22"/>
  <c r="CV69" i="22"/>
  <c r="CW69" i="22"/>
  <c r="CX69" i="22"/>
  <c r="BG70" i="22"/>
  <c r="BX70" i="22" s="1"/>
  <c r="BH70" i="22"/>
  <c r="BY70" i="22" s="1"/>
  <c r="BI70" i="22"/>
  <c r="BZ70" i="22" s="1"/>
  <c r="BK70" i="22"/>
  <c r="CB70" i="22" s="1"/>
  <c r="BL70" i="22"/>
  <c r="CC70" i="22" s="1"/>
  <c r="BM70" i="22"/>
  <c r="CD70" i="22" s="1"/>
  <c r="BN70" i="22"/>
  <c r="CE70" i="22" s="1"/>
  <c r="BO70" i="22"/>
  <c r="CF70" i="22" s="1"/>
  <c r="BP70" i="22"/>
  <c r="CG70" i="22" s="1"/>
  <c r="BQ70" i="22"/>
  <c r="CH70" i="22" s="1"/>
  <c r="BR70" i="22"/>
  <c r="CI70" i="22" s="1"/>
  <c r="BS70" i="22"/>
  <c r="CJ70" i="22" s="1"/>
  <c r="BT70" i="22"/>
  <c r="CK70" i="22" s="1"/>
  <c r="BU70" i="22"/>
  <c r="CL70" i="22" s="1"/>
  <c r="BV70" i="22"/>
  <c r="CM70" i="22" s="1"/>
  <c r="BW70" i="22"/>
  <c r="CN70" i="22" s="1"/>
  <c r="CQ70" i="22"/>
  <c r="CR70" i="22"/>
  <c r="CS70" i="22"/>
  <c r="CT70" i="22"/>
  <c r="CV70" i="22"/>
  <c r="CW70" i="22"/>
  <c r="CX70" i="22"/>
  <c r="BG71" i="22"/>
  <c r="BX71" i="22" s="1"/>
  <c r="BH71" i="22"/>
  <c r="BY71" i="22" s="1"/>
  <c r="BI71" i="22"/>
  <c r="BZ71" i="22" s="1"/>
  <c r="BK71" i="22"/>
  <c r="CB71" i="22" s="1"/>
  <c r="BL71" i="22"/>
  <c r="CC71" i="22" s="1"/>
  <c r="BM71" i="22"/>
  <c r="CD71" i="22" s="1"/>
  <c r="BN71" i="22"/>
  <c r="CE71" i="22" s="1"/>
  <c r="BO71" i="22"/>
  <c r="CF71" i="22" s="1"/>
  <c r="BP71" i="22"/>
  <c r="CG71" i="22" s="1"/>
  <c r="BQ71" i="22"/>
  <c r="CH71" i="22" s="1"/>
  <c r="BR71" i="22"/>
  <c r="CI71" i="22" s="1"/>
  <c r="BS71" i="22"/>
  <c r="CJ71" i="22" s="1"/>
  <c r="BT71" i="22"/>
  <c r="CK71" i="22" s="1"/>
  <c r="BU71" i="22"/>
  <c r="CL71" i="22" s="1"/>
  <c r="BV71" i="22"/>
  <c r="CM71" i="22" s="1"/>
  <c r="BW71" i="22"/>
  <c r="CN71" i="22" s="1"/>
  <c r="CQ71" i="22"/>
  <c r="CR71" i="22"/>
  <c r="CS71" i="22"/>
  <c r="CT71" i="22"/>
  <c r="CV71" i="22"/>
  <c r="CW71" i="22"/>
  <c r="CX71" i="22"/>
  <c r="BG72" i="22"/>
  <c r="BX72" i="22" s="1"/>
  <c r="BH72" i="22"/>
  <c r="BY72" i="22" s="1"/>
  <c r="BI72" i="22"/>
  <c r="BZ72" i="22" s="1"/>
  <c r="BK72" i="22"/>
  <c r="CB72" i="22" s="1"/>
  <c r="BL72" i="22"/>
  <c r="CC72" i="22" s="1"/>
  <c r="BM72" i="22"/>
  <c r="CD72" i="22" s="1"/>
  <c r="BN72" i="22"/>
  <c r="CE72" i="22" s="1"/>
  <c r="BO72" i="22"/>
  <c r="CF72" i="22" s="1"/>
  <c r="BP72" i="22"/>
  <c r="CG72" i="22" s="1"/>
  <c r="BQ72" i="22"/>
  <c r="CH72" i="22" s="1"/>
  <c r="BR72" i="22"/>
  <c r="CI72" i="22" s="1"/>
  <c r="BS72" i="22"/>
  <c r="CJ72" i="22" s="1"/>
  <c r="BT72" i="22"/>
  <c r="CK72" i="22" s="1"/>
  <c r="BU72" i="22"/>
  <c r="CL72" i="22" s="1"/>
  <c r="BV72" i="22"/>
  <c r="CM72" i="22" s="1"/>
  <c r="BW72" i="22"/>
  <c r="CN72" i="22" s="1"/>
  <c r="CQ72" i="22"/>
  <c r="CR72" i="22"/>
  <c r="CS72" i="22"/>
  <c r="CT72" i="22"/>
  <c r="CV72" i="22"/>
  <c r="CW72" i="22"/>
  <c r="CX72" i="22"/>
  <c r="BG73" i="22"/>
  <c r="BX73" i="22" s="1"/>
  <c r="BH73" i="22"/>
  <c r="BY73" i="22" s="1"/>
  <c r="BI73" i="22"/>
  <c r="BZ73" i="22" s="1"/>
  <c r="BK73" i="22"/>
  <c r="CB73" i="22" s="1"/>
  <c r="BL73" i="22"/>
  <c r="CC73" i="22" s="1"/>
  <c r="BM73" i="22"/>
  <c r="CD73" i="22" s="1"/>
  <c r="BN73" i="22"/>
  <c r="CE73" i="22" s="1"/>
  <c r="BO73" i="22"/>
  <c r="CF73" i="22" s="1"/>
  <c r="BP73" i="22"/>
  <c r="CG73" i="22" s="1"/>
  <c r="BQ73" i="22"/>
  <c r="CH73" i="22" s="1"/>
  <c r="BR73" i="22"/>
  <c r="CI73" i="22" s="1"/>
  <c r="BS73" i="22"/>
  <c r="CJ73" i="22" s="1"/>
  <c r="BT73" i="22"/>
  <c r="CK73" i="22" s="1"/>
  <c r="BU73" i="22"/>
  <c r="CL73" i="22" s="1"/>
  <c r="BV73" i="22"/>
  <c r="CM73" i="22" s="1"/>
  <c r="BW73" i="22"/>
  <c r="CN73" i="22" s="1"/>
  <c r="CQ73" i="22"/>
  <c r="CR73" i="22"/>
  <c r="CS73" i="22"/>
  <c r="CT73" i="22"/>
  <c r="CV73" i="22"/>
  <c r="CW73" i="22"/>
  <c r="CX73" i="22"/>
  <c r="BG74" i="22"/>
  <c r="BX74" i="22" s="1"/>
  <c r="BH74" i="22"/>
  <c r="BY74" i="22" s="1"/>
  <c r="BI74" i="22"/>
  <c r="BZ74" i="22" s="1"/>
  <c r="BK74" i="22"/>
  <c r="CB74" i="22" s="1"/>
  <c r="BL74" i="22"/>
  <c r="CC74" i="22" s="1"/>
  <c r="BM74" i="22"/>
  <c r="CD74" i="22" s="1"/>
  <c r="BN74" i="22"/>
  <c r="CE74" i="22" s="1"/>
  <c r="BO74" i="22"/>
  <c r="CF74" i="22" s="1"/>
  <c r="BP74" i="22"/>
  <c r="CG74" i="22" s="1"/>
  <c r="BQ74" i="22"/>
  <c r="CH74" i="22" s="1"/>
  <c r="BR74" i="22"/>
  <c r="CI74" i="22" s="1"/>
  <c r="BS74" i="22"/>
  <c r="CJ74" i="22" s="1"/>
  <c r="BT74" i="22"/>
  <c r="CK74" i="22" s="1"/>
  <c r="BU74" i="22"/>
  <c r="CL74" i="22" s="1"/>
  <c r="BV74" i="22"/>
  <c r="CM74" i="22" s="1"/>
  <c r="BW74" i="22"/>
  <c r="CN74" i="22" s="1"/>
  <c r="CQ74" i="22"/>
  <c r="CR74" i="22"/>
  <c r="CS74" i="22"/>
  <c r="CT74" i="22"/>
  <c r="CV74" i="22"/>
  <c r="CW74" i="22"/>
  <c r="CX74" i="22"/>
  <c r="BG75" i="22"/>
  <c r="BX75" i="22" s="1"/>
  <c r="BH75" i="22"/>
  <c r="BY75" i="22" s="1"/>
  <c r="BI75" i="22"/>
  <c r="BZ75" i="22" s="1"/>
  <c r="BK75" i="22"/>
  <c r="CB75" i="22" s="1"/>
  <c r="BL75" i="22"/>
  <c r="CC75" i="22" s="1"/>
  <c r="BM75" i="22"/>
  <c r="CD75" i="22" s="1"/>
  <c r="BN75" i="22"/>
  <c r="CE75" i="22" s="1"/>
  <c r="BO75" i="22"/>
  <c r="CF75" i="22" s="1"/>
  <c r="BP75" i="22"/>
  <c r="CG75" i="22" s="1"/>
  <c r="BQ75" i="22"/>
  <c r="CH75" i="22" s="1"/>
  <c r="BR75" i="22"/>
  <c r="CI75" i="22" s="1"/>
  <c r="BS75" i="22"/>
  <c r="CJ75" i="22" s="1"/>
  <c r="BT75" i="22"/>
  <c r="CK75" i="22" s="1"/>
  <c r="BU75" i="22"/>
  <c r="CL75" i="22" s="1"/>
  <c r="BV75" i="22"/>
  <c r="CM75" i="22" s="1"/>
  <c r="BW75" i="22"/>
  <c r="CN75" i="22" s="1"/>
  <c r="CQ75" i="22"/>
  <c r="CR75" i="22"/>
  <c r="CS75" i="22"/>
  <c r="CT75" i="22"/>
  <c r="CV75" i="22"/>
  <c r="CW75" i="22"/>
  <c r="CX75" i="22"/>
  <c r="BG76" i="22"/>
  <c r="BX76" i="22" s="1"/>
  <c r="BH76" i="22"/>
  <c r="BY76" i="22" s="1"/>
  <c r="BI76" i="22"/>
  <c r="BZ76" i="22" s="1"/>
  <c r="BK76" i="22"/>
  <c r="CB76" i="22" s="1"/>
  <c r="BL76" i="22"/>
  <c r="CC76" i="22" s="1"/>
  <c r="BM76" i="22"/>
  <c r="CD76" i="22" s="1"/>
  <c r="BN76" i="22"/>
  <c r="CE76" i="22" s="1"/>
  <c r="BO76" i="22"/>
  <c r="CF76" i="22" s="1"/>
  <c r="BP76" i="22"/>
  <c r="CG76" i="22" s="1"/>
  <c r="BQ76" i="22"/>
  <c r="CH76" i="22" s="1"/>
  <c r="BR76" i="22"/>
  <c r="CI76" i="22" s="1"/>
  <c r="BS76" i="22"/>
  <c r="CJ76" i="22" s="1"/>
  <c r="BT76" i="22"/>
  <c r="CK76" i="22" s="1"/>
  <c r="BU76" i="22"/>
  <c r="CL76" i="22" s="1"/>
  <c r="BV76" i="22"/>
  <c r="CM76" i="22" s="1"/>
  <c r="BW76" i="22"/>
  <c r="CN76" i="22" s="1"/>
  <c r="CQ76" i="22"/>
  <c r="CR76" i="22"/>
  <c r="CS76" i="22"/>
  <c r="CT76" i="22"/>
  <c r="CV76" i="22"/>
  <c r="CW76" i="22"/>
  <c r="CX76" i="22"/>
  <c r="BG77" i="22"/>
  <c r="BX77" i="22" s="1"/>
  <c r="BH77" i="22"/>
  <c r="BY77" i="22" s="1"/>
  <c r="BI77" i="22"/>
  <c r="BZ77" i="22" s="1"/>
  <c r="BK77" i="22"/>
  <c r="CB77" i="22" s="1"/>
  <c r="BL77" i="22"/>
  <c r="CC77" i="22" s="1"/>
  <c r="BM77" i="22"/>
  <c r="CD77" i="22" s="1"/>
  <c r="BN77" i="22"/>
  <c r="CE77" i="22" s="1"/>
  <c r="BO77" i="22"/>
  <c r="CF77" i="22" s="1"/>
  <c r="BP77" i="22"/>
  <c r="CG77" i="22" s="1"/>
  <c r="BQ77" i="22"/>
  <c r="CH77" i="22" s="1"/>
  <c r="BR77" i="22"/>
  <c r="CI77" i="22" s="1"/>
  <c r="BS77" i="22"/>
  <c r="CJ77" i="22" s="1"/>
  <c r="BT77" i="22"/>
  <c r="CK77" i="22" s="1"/>
  <c r="BU77" i="22"/>
  <c r="CL77" i="22" s="1"/>
  <c r="BV77" i="22"/>
  <c r="CM77" i="22" s="1"/>
  <c r="BW77" i="22"/>
  <c r="CN77" i="22" s="1"/>
  <c r="CQ77" i="22"/>
  <c r="CR77" i="22"/>
  <c r="CS77" i="22"/>
  <c r="CT77" i="22"/>
  <c r="CV77" i="22"/>
  <c r="CW77" i="22"/>
  <c r="CX77" i="22"/>
  <c r="BA78" i="22"/>
  <c r="BG78" i="22"/>
  <c r="BX78" i="22" s="1"/>
  <c r="BH78" i="22"/>
  <c r="BY78" i="22" s="1"/>
  <c r="BI78" i="22"/>
  <c r="BZ78" i="22" s="1"/>
  <c r="BK78" i="22"/>
  <c r="CB78" i="22" s="1"/>
  <c r="BL78" i="22"/>
  <c r="CC78" i="22" s="1"/>
  <c r="BM78" i="22"/>
  <c r="CD78" i="22" s="1"/>
  <c r="BN78" i="22"/>
  <c r="CE78" i="22" s="1"/>
  <c r="BO78" i="22"/>
  <c r="CF78" i="22" s="1"/>
  <c r="BP78" i="22"/>
  <c r="CG78" i="22" s="1"/>
  <c r="BQ78" i="22"/>
  <c r="CH78" i="22" s="1"/>
  <c r="BR78" i="22"/>
  <c r="CI78" i="22" s="1"/>
  <c r="BS78" i="22"/>
  <c r="CJ78" i="22" s="1"/>
  <c r="BT78" i="22"/>
  <c r="CK78" i="22" s="1"/>
  <c r="BU78" i="22"/>
  <c r="CL78" i="22" s="1"/>
  <c r="BV78" i="22"/>
  <c r="CM78" i="22" s="1"/>
  <c r="BW78" i="22"/>
  <c r="CN78" i="22" s="1"/>
  <c r="CQ78" i="22"/>
  <c r="CR78" i="22"/>
  <c r="CS78" i="22"/>
  <c r="CT78" i="22"/>
  <c r="CV78" i="22"/>
  <c r="CW78" i="22"/>
  <c r="CX78" i="22"/>
  <c r="CU79" i="22"/>
  <c r="BG79" i="22"/>
  <c r="BX79" i="22" s="1"/>
  <c r="BH79" i="22"/>
  <c r="BY79" i="22" s="1"/>
  <c r="BI79" i="22"/>
  <c r="BZ79" i="22" s="1"/>
  <c r="BK79" i="22"/>
  <c r="CB79" i="22" s="1"/>
  <c r="BL79" i="22"/>
  <c r="CC79" i="22" s="1"/>
  <c r="BM79" i="22"/>
  <c r="CD79" i="22" s="1"/>
  <c r="BN79" i="22"/>
  <c r="CE79" i="22" s="1"/>
  <c r="BO79" i="22"/>
  <c r="CF79" i="22" s="1"/>
  <c r="BP79" i="22"/>
  <c r="CG79" i="22" s="1"/>
  <c r="BQ79" i="22"/>
  <c r="CH79" i="22" s="1"/>
  <c r="BR79" i="22"/>
  <c r="CI79" i="22" s="1"/>
  <c r="BS79" i="22"/>
  <c r="CJ79" i="22" s="1"/>
  <c r="BT79" i="22"/>
  <c r="CK79" i="22" s="1"/>
  <c r="BU79" i="22"/>
  <c r="CL79" i="22" s="1"/>
  <c r="BV79" i="22"/>
  <c r="CM79" i="22" s="1"/>
  <c r="BW79" i="22"/>
  <c r="CN79" i="22" s="1"/>
  <c r="CQ79" i="22"/>
  <c r="CR79" i="22"/>
  <c r="CS79" i="22"/>
  <c r="CT79" i="22"/>
  <c r="CV79" i="22"/>
  <c r="CW79" i="22"/>
  <c r="CX79" i="22"/>
  <c r="BG80" i="22"/>
  <c r="BX80" i="22" s="1"/>
  <c r="BH80" i="22"/>
  <c r="BY80" i="22" s="1"/>
  <c r="BI80" i="22"/>
  <c r="BZ80" i="22" s="1"/>
  <c r="BK80" i="22"/>
  <c r="CB80" i="22" s="1"/>
  <c r="BL80" i="22"/>
  <c r="CC80" i="22" s="1"/>
  <c r="BM80" i="22"/>
  <c r="CD80" i="22" s="1"/>
  <c r="BN80" i="22"/>
  <c r="CE80" i="22" s="1"/>
  <c r="BO80" i="22"/>
  <c r="CF80" i="22" s="1"/>
  <c r="BP80" i="22"/>
  <c r="CG80" i="22" s="1"/>
  <c r="BQ80" i="22"/>
  <c r="CH80" i="22" s="1"/>
  <c r="BR80" i="22"/>
  <c r="CI80" i="22" s="1"/>
  <c r="BS80" i="22"/>
  <c r="CJ80" i="22" s="1"/>
  <c r="BT80" i="22"/>
  <c r="CK80" i="22" s="1"/>
  <c r="BU80" i="22"/>
  <c r="CL80" i="22" s="1"/>
  <c r="BV80" i="22"/>
  <c r="CM80" i="22" s="1"/>
  <c r="BW80" i="22"/>
  <c r="CN80" i="22" s="1"/>
  <c r="CQ80" i="22"/>
  <c r="CR80" i="22"/>
  <c r="CS80" i="22"/>
  <c r="CT80" i="22"/>
  <c r="CV80" i="22"/>
  <c r="CW80" i="22"/>
  <c r="CX80" i="22"/>
  <c r="BG81" i="22"/>
  <c r="BX81" i="22" s="1"/>
  <c r="BH81" i="22"/>
  <c r="BY81" i="22" s="1"/>
  <c r="BI81" i="22"/>
  <c r="BZ81" i="22" s="1"/>
  <c r="BK81" i="22"/>
  <c r="CB81" i="22" s="1"/>
  <c r="BL81" i="22"/>
  <c r="CC81" i="22" s="1"/>
  <c r="BM81" i="22"/>
  <c r="CD81" i="22" s="1"/>
  <c r="BN81" i="22"/>
  <c r="CE81" i="22" s="1"/>
  <c r="BO81" i="22"/>
  <c r="CF81" i="22" s="1"/>
  <c r="BP81" i="22"/>
  <c r="CG81" i="22" s="1"/>
  <c r="BQ81" i="22"/>
  <c r="CH81" i="22" s="1"/>
  <c r="BR81" i="22"/>
  <c r="CI81" i="22" s="1"/>
  <c r="BS81" i="22"/>
  <c r="CJ81" i="22" s="1"/>
  <c r="BT81" i="22"/>
  <c r="CK81" i="22" s="1"/>
  <c r="BU81" i="22"/>
  <c r="CL81" i="22" s="1"/>
  <c r="BV81" i="22"/>
  <c r="CM81" i="22" s="1"/>
  <c r="BW81" i="22"/>
  <c r="CN81" i="22" s="1"/>
  <c r="CQ81" i="22"/>
  <c r="CR81" i="22"/>
  <c r="CS81" i="22"/>
  <c r="CT81" i="22"/>
  <c r="CV81" i="22"/>
  <c r="CW81" i="22"/>
  <c r="CX81" i="22"/>
  <c r="BG82" i="22"/>
  <c r="BX82" i="22" s="1"/>
  <c r="BH82" i="22"/>
  <c r="BY82" i="22" s="1"/>
  <c r="BI82" i="22"/>
  <c r="BZ82" i="22" s="1"/>
  <c r="BJ82" i="22"/>
  <c r="CA82" i="22" s="1"/>
  <c r="BK82" i="22"/>
  <c r="CB82" i="22" s="1"/>
  <c r="BL82" i="22"/>
  <c r="CC82" i="22" s="1"/>
  <c r="BM82" i="22"/>
  <c r="CD82" i="22" s="1"/>
  <c r="BN82" i="22"/>
  <c r="CE82" i="22" s="1"/>
  <c r="BO82" i="22"/>
  <c r="CF82" i="22" s="1"/>
  <c r="BP82" i="22"/>
  <c r="CG82" i="22" s="1"/>
  <c r="BQ82" i="22"/>
  <c r="CH82" i="22" s="1"/>
  <c r="BR82" i="22"/>
  <c r="CI82" i="22" s="1"/>
  <c r="BS82" i="22"/>
  <c r="CJ82" i="22" s="1"/>
  <c r="BT82" i="22"/>
  <c r="CK82" i="22" s="1"/>
  <c r="BU82" i="22"/>
  <c r="CL82" i="22" s="1"/>
  <c r="BV82" i="22"/>
  <c r="CM82" i="22" s="1"/>
  <c r="BW82" i="22"/>
  <c r="CN82" i="22" s="1"/>
  <c r="CQ82" i="22"/>
  <c r="CR82" i="22"/>
  <c r="CS82" i="22"/>
  <c r="CT82" i="22"/>
  <c r="CV82" i="22"/>
  <c r="CW82" i="22"/>
  <c r="CX82" i="22"/>
  <c r="BA83" i="22"/>
  <c r="BG83" i="22"/>
  <c r="BH83" i="22"/>
  <c r="BY83" i="22" s="1"/>
  <c r="BI83" i="22"/>
  <c r="BZ83" i="22" s="1"/>
  <c r="BK83" i="22"/>
  <c r="CB83" i="22" s="1"/>
  <c r="BL83" i="22"/>
  <c r="CC83" i="22" s="1"/>
  <c r="BM83" i="22"/>
  <c r="CD83" i="22" s="1"/>
  <c r="BN83" i="22"/>
  <c r="CE83" i="22" s="1"/>
  <c r="BO83" i="22"/>
  <c r="CF83" i="22" s="1"/>
  <c r="BP83" i="22"/>
  <c r="CG83" i="22" s="1"/>
  <c r="BQ83" i="22"/>
  <c r="CH83" i="22" s="1"/>
  <c r="BR83" i="22"/>
  <c r="CI83" i="22" s="1"/>
  <c r="BS83" i="22"/>
  <c r="CJ83" i="22" s="1"/>
  <c r="BT83" i="22"/>
  <c r="CK83" i="22" s="1"/>
  <c r="BU83" i="22"/>
  <c r="CL83" i="22" s="1"/>
  <c r="BV83" i="22"/>
  <c r="CM83" i="22" s="1"/>
  <c r="BW83" i="22"/>
  <c r="CN83" i="22" s="1"/>
  <c r="BX83" i="22"/>
  <c r="CQ83" i="22"/>
  <c r="CR83" i="22"/>
  <c r="CS83" i="22"/>
  <c r="CT83" i="22"/>
  <c r="CV83" i="22"/>
  <c r="CW83" i="22"/>
  <c r="CX83" i="22"/>
  <c r="BG84" i="22"/>
  <c r="BX84" i="22" s="1"/>
  <c r="BH84" i="22"/>
  <c r="BY84" i="22" s="1"/>
  <c r="BI84" i="22"/>
  <c r="BZ84" i="22" s="1"/>
  <c r="BJ84" i="22"/>
  <c r="CA84" i="22" s="1"/>
  <c r="BK84" i="22"/>
  <c r="CB84" i="22" s="1"/>
  <c r="BL84" i="22"/>
  <c r="CC84" i="22" s="1"/>
  <c r="BM84" i="22"/>
  <c r="CD84" i="22" s="1"/>
  <c r="BN84" i="22"/>
  <c r="CE84" i="22" s="1"/>
  <c r="BO84" i="22"/>
  <c r="CF84" i="22" s="1"/>
  <c r="BP84" i="22"/>
  <c r="CG84" i="22" s="1"/>
  <c r="BQ84" i="22"/>
  <c r="CH84" i="22" s="1"/>
  <c r="BR84" i="22"/>
  <c r="CI84" i="22" s="1"/>
  <c r="BS84" i="22"/>
  <c r="CJ84" i="22" s="1"/>
  <c r="BT84" i="22"/>
  <c r="CK84" i="22" s="1"/>
  <c r="BU84" i="22"/>
  <c r="CL84" i="22" s="1"/>
  <c r="BV84" i="22"/>
  <c r="CM84" i="22" s="1"/>
  <c r="BW84" i="22"/>
  <c r="CN84" i="22" s="1"/>
  <c r="CQ84" i="22"/>
  <c r="CR84" i="22"/>
  <c r="CS84" i="22"/>
  <c r="CT84" i="22"/>
  <c r="CV84" i="22"/>
  <c r="CW84" i="22"/>
  <c r="CX84" i="22"/>
  <c r="BG85" i="22"/>
  <c r="BX85" i="22" s="1"/>
  <c r="BH85" i="22"/>
  <c r="BY85" i="22" s="1"/>
  <c r="BI85" i="22"/>
  <c r="BZ85" i="22" s="1"/>
  <c r="BK85" i="22"/>
  <c r="CB85" i="22" s="1"/>
  <c r="BL85" i="22"/>
  <c r="CC85" i="22" s="1"/>
  <c r="BM85" i="22"/>
  <c r="CD85" i="22" s="1"/>
  <c r="BN85" i="22"/>
  <c r="CE85" i="22" s="1"/>
  <c r="BO85" i="22"/>
  <c r="CF85" i="22" s="1"/>
  <c r="BP85" i="22"/>
  <c r="CG85" i="22" s="1"/>
  <c r="BQ85" i="22"/>
  <c r="CH85" i="22" s="1"/>
  <c r="BR85" i="22"/>
  <c r="CI85" i="22" s="1"/>
  <c r="BS85" i="22"/>
  <c r="CJ85" i="22" s="1"/>
  <c r="BT85" i="22"/>
  <c r="CK85" i="22" s="1"/>
  <c r="BU85" i="22"/>
  <c r="CL85" i="22" s="1"/>
  <c r="BV85" i="22"/>
  <c r="CM85" i="22" s="1"/>
  <c r="BW85" i="22"/>
  <c r="CN85" i="22" s="1"/>
  <c r="CQ85" i="22"/>
  <c r="CR85" i="22"/>
  <c r="CS85" i="22"/>
  <c r="CT85" i="22"/>
  <c r="CV85" i="22"/>
  <c r="CW85" i="22"/>
  <c r="CX85" i="22"/>
  <c r="BG86" i="22"/>
  <c r="BX86" i="22" s="1"/>
  <c r="BH86" i="22"/>
  <c r="BY86" i="22" s="1"/>
  <c r="BI86" i="22"/>
  <c r="BZ86" i="22" s="1"/>
  <c r="BK86" i="22"/>
  <c r="CB86" i="22" s="1"/>
  <c r="BL86" i="22"/>
  <c r="CC86" i="22" s="1"/>
  <c r="BM86" i="22"/>
  <c r="CD86" i="22" s="1"/>
  <c r="BN86" i="22"/>
  <c r="CE86" i="22" s="1"/>
  <c r="BO86" i="22"/>
  <c r="CF86" i="22" s="1"/>
  <c r="BP86" i="22"/>
  <c r="CG86" i="22" s="1"/>
  <c r="BQ86" i="22"/>
  <c r="CH86" i="22" s="1"/>
  <c r="BR86" i="22"/>
  <c r="CI86" i="22" s="1"/>
  <c r="BS86" i="22"/>
  <c r="CJ86" i="22" s="1"/>
  <c r="BT86" i="22"/>
  <c r="CK86" i="22" s="1"/>
  <c r="BU86" i="22"/>
  <c r="CL86" i="22" s="1"/>
  <c r="BV86" i="22"/>
  <c r="CM86" i="22" s="1"/>
  <c r="BW86" i="22"/>
  <c r="CN86" i="22" s="1"/>
  <c r="CQ86" i="22"/>
  <c r="CR86" i="22"/>
  <c r="CS86" i="22"/>
  <c r="CT86" i="22"/>
  <c r="CV86" i="22"/>
  <c r="CW86" i="22"/>
  <c r="CX86" i="22"/>
  <c r="BG87" i="22"/>
  <c r="BX87" i="22" s="1"/>
  <c r="BH87" i="22"/>
  <c r="BY87" i="22" s="1"/>
  <c r="BI87" i="22"/>
  <c r="BZ87" i="22" s="1"/>
  <c r="BK87" i="22"/>
  <c r="CB87" i="22" s="1"/>
  <c r="BL87" i="22"/>
  <c r="CC87" i="22" s="1"/>
  <c r="BM87" i="22"/>
  <c r="CD87" i="22" s="1"/>
  <c r="BN87" i="22"/>
  <c r="CE87" i="22" s="1"/>
  <c r="BO87" i="22"/>
  <c r="CF87" i="22" s="1"/>
  <c r="BP87" i="22"/>
  <c r="CG87" i="22" s="1"/>
  <c r="BQ87" i="22"/>
  <c r="CH87" i="22" s="1"/>
  <c r="BR87" i="22"/>
  <c r="CI87" i="22" s="1"/>
  <c r="BS87" i="22"/>
  <c r="CJ87" i="22" s="1"/>
  <c r="BT87" i="22"/>
  <c r="CK87" i="22" s="1"/>
  <c r="BU87" i="22"/>
  <c r="CL87" i="22" s="1"/>
  <c r="BV87" i="22"/>
  <c r="CM87" i="22" s="1"/>
  <c r="BW87" i="22"/>
  <c r="CN87" i="22" s="1"/>
  <c r="CQ87" i="22"/>
  <c r="CR87" i="22"/>
  <c r="CS87" i="22"/>
  <c r="CT87" i="22"/>
  <c r="CV87" i="22"/>
  <c r="CW87" i="22"/>
  <c r="CX87" i="22"/>
  <c r="BG88" i="22"/>
  <c r="BX88" i="22" s="1"/>
  <c r="BH88" i="22"/>
  <c r="BY88" i="22" s="1"/>
  <c r="BI88" i="22"/>
  <c r="BZ88" i="22" s="1"/>
  <c r="BK88" i="22"/>
  <c r="CB88" i="22" s="1"/>
  <c r="BL88" i="22"/>
  <c r="CC88" i="22" s="1"/>
  <c r="BM88" i="22"/>
  <c r="CD88" i="22" s="1"/>
  <c r="BN88" i="22"/>
  <c r="CE88" i="22" s="1"/>
  <c r="BO88" i="22"/>
  <c r="CF88" i="22" s="1"/>
  <c r="BP88" i="22"/>
  <c r="CG88" i="22" s="1"/>
  <c r="BQ88" i="22"/>
  <c r="CH88" i="22" s="1"/>
  <c r="BR88" i="22"/>
  <c r="CI88" i="22" s="1"/>
  <c r="BS88" i="22"/>
  <c r="CJ88" i="22" s="1"/>
  <c r="BT88" i="22"/>
  <c r="CK88" i="22" s="1"/>
  <c r="BU88" i="22"/>
  <c r="CL88" i="22" s="1"/>
  <c r="BV88" i="22"/>
  <c r="CM88" i="22" s="1"/>
  <c r="BW88" i="22"/>
  <c r="CN88" i="22" s="1"/>
  <c r="CQ88" i="22"/>
  <c r="CR88" i="22"/>
  <c r="CS88" i="22"/>
  <c r="CT88" i="22"/>
  <c r="CV88" i="22"/>
  <c r="CW88" i="22"/>
  <c r="CX88" i="22"/>
  <c r="BG89" i="22"/>
  <c r="BX89" i="22" s="1"/>
  <c r="BH89" i="22"/>
  <c r="BY89" i="22" s="1"/>
  <c r="BI89" i="22"/>
  <c r="BZ89" i="22" s="1"/>
  <c r="BK89" i="22"/>
  <c r="CB89" i="22" s="1"/>
  <c r="BL89" i="22"/>
  <c r="CC89" i="22" s="1"/>
  <c r="BM89" i="22"/>
  <c r="CD89" i="22" s="1"/>
  <c r="BN89" i="22"/>
  <c r="CE89" i="22" s="1"/>
  <c r="BO89" i="22"/>
  <c r="CF89" i="22" s="1"/>
  <c r="BP89" i="22"/>
  <c r="CG89" i="22" s="1"/>
  <c r="BQ89" i="22"/>
  <c r="CH89" i="22" s="1"/>
  <c r="BR89" i="22"/>
  <c r="CI89" i="22" s="1"/>
  <c r="BS89" i="22"/>
  <c r="CJ89" i="22" s="1"/>
  <c r="BT89" i="22"/>
  <c r="CK89" i="22" s="1"/>
  <c r="BU89" i="22"/>
  <c r="CL89" i="22" s="1"/>
  <c r="BV89" i="22"/>
  <c r="CM89" i="22" s="1"/>
  <c r="BW89" i="22"/>
  <c r="CN89" i="22" s="1"/>
  <c r="CQ89" i="22"/>
  <c r="CR89" i="22"/>
  <c r="CS89" i="22"/>
  <c r="CT89" i="22"/>
  <c r="CV89" i="22"/>
  <c r="CW89" i="22"/>
  <c r="CX89" i="22"/>
  <c r="BG90" i="22"/>
  <c r="BX90" i="22" s="1"/>
  <c r="BH90" i="22"/>
  <c r="BY90" i="22" s="1"/>
  <c r="BI90" i="22"/>
  <c r="BZ90" i="22" s="1"/>
  <c r="BK90" i="22"/>
  <c r="CB90" i="22" s="1"/>
  <c r="BL90" i="22"/>
  <c r="CC90" i="22" s="1"/>
  <c r="BM90" i="22"/>
  <c r="CD90" i="22" s="1"/>
  <c r="BN90" i="22"/>
  <c r="CE90" i="22" s="1"/>
  <c r="BO90" i="22"/>
  <c r="CF90" i="22" s="1"/>
  <c r="BP90" i="22"/>
  <c r="CG90" i="22" s="1"/>
  <c r="BQ90" i="22"/>
  <c r="CH90" i="22" s="1"/>
  <c r="BR90" i="22"/>
  <c r="CI90" i="22" s="1"/>
  <c r="BS90" i="22"/>
  <c r="CJ90" i="22" s="1"/>
  <c r="BT90" i="22"/>
  <c r="CK90" i="22" s="1"/>
  <c r="BU90" i="22"/>
  <c r="CL90" i="22" s="1"/>
  <c r="BV90" i="22"/>
  <c r="CM90" i="22" s="1"/>
  <c r="BW90" i="22"/>
  <c r="CN90" i="22" s="1"/>
  <c r="CQ90" i="22"/>
  <c r="CR90" i="22"/>
  <c r="CS90" i="22"/>
  <c r="CT90" i="22"/>
  <c r="CV90" i="22"/>
  <c r="CW90" i="22"/>
  <c r="CX90" i="22"/>
  <c r="BG91" i="22"/>
  <c r="BX91" i="22" s="1"/>
  <c r="BH91" i="22"/>
  <c r="BY91" i="22" s="1"/>
  <c r="BI91" i="22"/>
  <c r="BZ91" i="22" s="1"/>
  <c r="BK91" i="22"/>
  <c r="CB91" i="22" s="1"/>
  <c r="BL91" i="22"/>
  <c r="CC91" i="22" s="1"/>
  <c r="BM91" i="22"/>
  <c r="CD91" i="22" s="1"/>
  <c r="BN91" i="22"/>
  <c r="CE91" i="22" s="1"/>
  <c r="BO91" i="22"/>
  <c r="CF91" i="22" s="1"/>
  <c r="BP91" i="22"/>
  <c r="CG91" i="22" s="1"/>
  <c r="BQ91" i="22"/>
  <c r="CH91" i="22" s="1"/>
  <c r="BR91" i="22"/>
  <c r="CI91" i="22" s="1"/>
  <c r="BS91" i="22"/>
  <c r="CJ91" i="22" s="1"/>
  <c r="BT91" i="22"/>
  <c r="CK91" i="22" s="1"/>
  <c r="BU91" i="22"/>
  <c r="CL91" i="22" s="1"/>
  <c r="BV91" i="22"/>
  <c r="CM91" i="22" s="1"/>
  <c r="BW91" i="22"/>
  <c r="CN91" i="22" s="1"/>
  <c r="CQ91" i="22"/>
  <c r="CR91" i="22"/>
  <c r="CS91" i="22"/>
  <c r="CT91" i="22"/>
  <c r="CV91" i="22"/>
  <c r="CW91" i="22"/>
  <c r="CX91" i="22"/>
  <c r="BG92" i="22"/>
  <c r="BX92" i="22" s="1"/>
  <c r="BH92" i="22"/>
  <c r="BY92" i="22" s="1"/>
  <c r="BI92" i="22"/>
  <c r="BZ92" i="22" s="1"/>
  <c r="BK92" i="22"/>
  <c r="CB92" i="22" s="1"/>
  <c r="BL92" i="22"/>
  <c r="CC92" i="22" s="1"/>
  <c r="BM92" i="22"/>
  <c r="CD92" i="22" s="1"/>
  <c r="BN92" i="22"/>
  <c r="CE92" i="22" s="1"/>
  <c r="BO92" i="22"/>
  <c r="CF92" i="22" s="1"/>
  <c r="BP92" i="22"/>
  <c r="CG92" i="22" s="1"/>
  <c r="BQ92" i="22"/>
  <c r="CH92" i="22" s="1"/>
  <c r="BR92" i="22"/>
  <c r="CI92" i="22" s="1"/>
  <c r="BS92" i="22"/>
  <c r="CJ92" i="22" s="1"/>
  <c r="BT92" i="22"/>
  <c r="CK92" i="22" s="1"/>
  <c r="BU92" i="22"/>
  <c r="CL92" i="22" s="1"/>
  <c r="BV92" i="22"/>
  <c r="CM92" i="22" s="1"/>
  <c r="BW92" i="22"/>
  <c r="CN92" i="22" s="1"/>
  <c r="CQ92" i="22"/>
  <c r="CR92" i="22"/>
  <c r="CS92" i="22"/>
  <c r="CT92" i="22"/>
  <c r="CV92" i="22"/>
  <c r="CW92" i="22"/>
  <c r="CX92" i="22"/>
  <c r="BG93" i="22"/>
  <c r="BX93" i="22" s="1"/>
  <c r="BH93" i="22"/>
  <c r="BY93" i="22" s="1"/>
  <c r="BI93" i="22"/>
  <c r="BZ93" i="22" s="1"/>
  <c r="BK93" i="22"/>
  <c r="CB93" i="22" s="1"/>
  <c r="BL93" i="22"/>
  <c r="CC93" i="22" s="1"/>
  <c r="BM93" i="22"/>
  <c r="CD93" i="22" s="1"/>
  <c r="BN93" i="22"/>
  <c r="CE93" i="22" s="1"/>
  <c r="BO93" i="22"/>
  <c r="CF93" i="22" s="1"/>
  <c r="BP93" i="22"/>
  <c r="CG93" i="22" s="1"/>
  <c r="BQ93" i="22"/>
  <c r="CH93" i="22" s="1"/>
  <c r="BR93" i="22"/>
  <c r="CI93" i="22" s="1"/>
  <c r="BS93" i="22"/>
  <c r="CJ93" i="22" s="1"/>
  <c r="BT93" i="22"/>
  <c r="CK93" i="22" s="1"/>
  <c r="BU93" i="22"/>
  <c r="CL93" i="22" s="1"/>
  <c r="BV93" i="22"/>
  <c r="CM93" i="22" s="1"/>
  <c r="BW93" i="22"/>
  <c r="CN93" i="22" s="1"/>
  <c r="CQ93" i="22"/>
  <c r="CR93" i="22"/>
  <c r="CS93" i="22"/>
  <c r="CT93" i="22"/>
  <c r="CV93" i="22"/>
  <c r="CW93" i="22"/>
  <c r="CX93" i="22"/>
  <c r="BG94" i="22"/>
  <c r="BX94" i="22" s="1"/>
  <c r="BH94" i="22"/>
  <c r="BY94" i="22" s="1"/>
  <c r="BI94" i="22"/>
  <c r="BZ94" i="22" s="1"/>
  <c r="BK94" i="22"/>
  <c r="CB94" i="22" s="1"/>
  <c r="BL94" i="22"/>
  <c r="CC94" i="22" s="1"/>
  <c r="BM94" i="22"/>
  <c r="CD94" i="22" s="1"/>
  <c r="BN94" i="22"/>
  <c r="CE94" i="22" s="1"/>
  <c r="BO94" i="22"/>
  <c r="CF94" i="22" s="1"/>
  <c r="BP94" i="22"/>
  <c r="CG94" i="22" s="1"/>
  <c r="BQ94" i="22"/>
  <c r="CH94" i="22" s="1"/>
  <c r="BR94" i="22"/>
  <c r="CI94" i="22" s="1"/>
  <c r="BS94" i="22"/>
  <c r="CJ94" i="22" s="1"/>
  <c r="BT94" i="22"/>
  <c r="CK94" i="22" s="1"/>
  <c r="BU94" i="22"/>
  <c r="CL94" i="22" s="1"/>
  <c r="BV94" i="22"/>
  <c r="CM94" i="22" s="1"/>
  <c r="BW94" i="22"/>
  <c r="CN94" i="22" s="1"/>
  <c r="CQ94" i="22"/>
  <c r="CR94" i="22"/>
  <c r="CS94" i="22"/>
  <c r="CT94" i="22"/>
  <c r="CV94" i="22"/>
  <c r="CW94" i="22"/>
  <c r="CX94" i="22"/>
  <c r="BG95" i="22"/>
  <c r="BX95" i="22" s="1"/>
  <c r="BH95" i="22"/>
  <c r="BY95" i="22" s="1"/>
  <c r="BI95" i="22"/>
  <c r="BZ95" i="22" s="1"/>
  <c r="BK95" i="22"/>
  <c r="CB95" i="22" s="1"/>
  <c r="BL95" i="22"/>
  <c r="CC95" i="22" s="1"/>
  <c r="BM95" i="22"/>
  <c r="CD95" i="22" s="1"/>
  <c r="BN95" i="22"/>
  <c r="CE95" i="22" s="1"/>
  <c r="BO95" i="22"/>
  <c r="CF95" i="22" s="1"/>
  <c r="BP95" i="22"/>
  <c r="CG95" i="22" s="1"/>
  <c r="BQ95" i="22"/>
  <c r="CH95" i="22" s="1"/>
  <c r="BR95" i="22"/>
  <c r="CI95" i="22" s="1"/>
  <c r="BS95" i="22"/>
  <c r="CJ95" i="22" s="1"/>
  <c r="BT95" i="22"/>
  <c r="CK95" i="22" s="1"/>
  <c r="BU95" i="22"/>
  <c r="CL95" i="22" s="1"/>
  <c r="BV95" i="22"/>
  <c r="CM95" i="22" s="1"/>
  <c r="BW95" i="22"/>
  <c r="CN95" i="22" s="1"/>
  <c r="CQ95" i="22"/>
  <c r="CR95" i="22"/>
  <c r="CS95" i="22"/>
  <c r="CT95" i="22"/>
  <c r="CV95" i="22"/>
  <c r="CW95" i="22"/>
  <c r="CX95" i="22"/>
  <c r="BG96" i="22"/>
  <c r="BX96" i="22" s="1"/>
  <c r="BH96" i="22"/>
  <c r="BY96" i="22" s="1"/>
  <c r="BI96" i="22"/>
  <c r="BZ96" i="22" s="1"/>
  <c r="BK96" i="22"/>
  <c r="CB96" i="22" s="1"/>
  <c r="BL96" i="22"/>
  <c r="CC96" i="22" s="1"/>
  <c r="BM96" i="22"/>
  <c r="CD96" i="22" s="1"/>
  <c r="BN96" i="22"/>
  <c r="CE96" i="22" s="1"/>
  <c r="BO96" i="22"/>
  <c r="CF96" i="22" s="1"/>
  <c r="BP96" i="22"/>
  <c r="CG96" i="22" s="1"/>
  <c r="BQ96" i="22"/>
  <c r="CH96" i="22" s="1"/>
  <c r="BR96" i="22"/>
  <c r="CI96" i="22" s="1"/>
  <c r="BS96" i="22"/>
  <c r="CJ96" i="22" s="1"/>
  <c r="BT96" i="22"/>
  <c r="CK96" i="22" s="1"/>
  <c r="BU96" i="22"/>
  <c r="CL96" i="22" s="1"/>
  <c r="BV96" i="22"/>
  <c r="CM96" i="22" s="1"/>
  <c r="BW96" i="22"/>
  <c r="CN96" i="22" s="1"/>
  <c r="CQ96" i="22"/>
  <c r="CR96" i="22"/>
  <c r="CS96" i="22"/>
  <c r="CT96" i="22"/>
  <c r="CV96" i="22"/>
  <c r="CW96" i="22"/>
  <c r="CX96" i="22"/>
  <c r="BG97" i="22"/>
  <c r="BX97" i="22" s="1"/>
  <c r="BH97" i="22"/>
  <c r="BY97" i="22" s="1"/>
  <c r="BI97" i="22"/>
  <c r="BZ97" i="22" s="1"/>
  <c r="BK97" i="22"/>
  <c r="CB97" i="22" s="1"/>
  <c r="BL97" i="22"/>
  <c r="CC97" i="22" s="1"/>
  <c r="BM97" i="22"/>
  <c r="CD97" i="22" s="1"/>
  <c r="BN97" i="22"/>
  <c r="CE97" i="22" s="1"/>
  <c r="BO97" i="22"/>
  <c r="CF97" i="22" s="1"/>
  <c r="BP97" i="22"/>
  <c r="CG97" i="22" s="1"/>
  <c r="BQ97" i="22"/>
  <c r="CH97" i="22" s="1"/>
  <c r="BR97" i="22"/>
  <c r="CI97" i="22" s="1"/>
  <c r="BS97" i="22"/>
  <c r="CJ97" i="22" s="1"/>
  <c r="BT97" i="22"/>
  <c r="CK97" i="22" s="1"/>
  <c r="BU97" i="22"/>
  <c r="CL97" i="22" s="1"/>
  <c r="BV97" i="22"/>
  <c r="CM97" i="22" s="1"/>
  <c r="BW97" i="22"/>
  <c r="CN97" i="22" s="1"/>
  <c r="CQ97" i="22"/>
  <c r="CR97" i="22"/>
  <c r="CS97" i="22"/>
  <c r="CT97" i="22"/>
  <c r="CV97" i="22"/>
  <c r="CW97" i="22"/>
  <c r="CX97" i="22"/>
  <c r="BG98" i="22"/>
  <c r="BX98" i="22" s="1"/>
  <c r="BH98" i="22"/>
  <c r="BY98" i="22" s="1"/>
  <c r="BI98" i="22"/>
  <c r="BZ98" i="22" s="1"/>
  <c r="BK98" i="22"/>
  <c r="CB98" i="22" s="1"/>
  <c r="BL98" i="22"/>
  <c r="CC98" i="22" s="1"/>
  <c r="BM98" i="22"/>
  <c r="CD98" i="22" s="1"/>
  <c r="BN98" i="22"/>
  <c r="CE98" i="22" s="1"/>
  <c r="BO98" i="22"/>
  <c r="CF98" i="22" s="1"/>
  <c r="BP98" i="22"/>
  <c r="CG98" i="22" s="1"/>
  <c r="BQ98" i="22"/>
  <c r="CH98" i="22" s="1"/>
  <c r="BR98" i="22"/>
  <c r="CI98" i="22" s="1"/>
  <c r="BS98" i="22"/>
  <c r="CJ98" i="22" s="1"/>
  <c r="BT98" i="22"/>
  <c r="CK98" i="22" s="1"/>
  <c r="BU98" i="22"/>
  <c r="CL98" i="22" s="1"/>
  <c r="BV98" i="22"/>
  <c r="CM98" i="22" s="1"/>
  <c r="BW98" i="22"/>
  <c r="CN98" i="22" s="1"/>
  <c r="CQ98" i="22"/>
  <c r="CR98" i="22"/>
  <c r="CS98" i="22"/>
  <c r="CT98" i="22"/>
  <c r="CV98" i="22"/>
  <c r="CW98" i="22"/>
  <c r="CX98" i="22"/>
  <c r="BG99" i="22"/>
  <c r="BX99" i="22" s="1"/>
  <c r="BH99" i="22"/>
  <c r="BY99" i="22" s="1"/>
  <c r="BI99" i="22"/>
  <c r="BZ99" i="22" s="1"/>
  <c r="BK99" i="22"/>
  <c r="CB99" i="22" s="1"/>
  <c r="BL99" i="22"/>
  <c r="CC99" i="22" s="1"/>
  <c r="BM99" i="22"/>
  <c r="CD99" i="22" s="1"/>
  <c r="BN99" i="22"/>
  <c r="CE99" i="22" s="1"/>
  <c r="BO99" i="22"/>
  <c r="CF99" i="22" s="1"/>
  <c r="BP99" i="22"/>
  <c r="CG99" i="22" s="1"/>
  <c r="BQ99" i="22"/>
  <c r="CH99" i="22" s="1"/>
  <c r="BR99" i="22"/>
  <c r="CI99" i="22" s="1"/>
  <c r="BS99" i="22"/>
  <c r="CJ99" i="22" s="1"/>
  <c r="BT99" i="22"/>
  <c r="CK99" i="22" s="1"/>
  <c r="BU99" i="22"/>
  <c r="CL99" i="22" s="1"/>
  <c r="BV99" i="22"/>
  <c r="CM99" i="22" s="1"/>
  <c r="BW99" i="22"/>
  <c r="CN99" i="22" s="1"/>
  <c r="CQ99" i="22"/>
  <c r="CR99" i="22"/>
  <c r="CS99" i="22"/>
  <c r="CT99" i="22"/>
  <c r="CV99" i="22"/>
  <c r="CW99" i="22"/>
  <c r="CX99" i="22"/>
  <c r="BG100" i="22"/>
  <c r="BX100" i="22" s="1"/>
  <c r="BH100" i="22"/>
  <c r="BY100" i="22" s="1"/>
  <c r="BI100" i="22"/>
  <c r="BZ100" i="22" s="1"/>
  <c r="BK100" i="22"/>
  <c r="CB100" i="22" s="1"/>
  <c r="BL100" i="22"/>
  <c r="CC100" i="22" s="1"/>
  <c r="BM100" i="22"/>
  <c r="CD100" i="22" s="1"/>
  <c r="BN100" i="22"/>
  <c r="CE100" i="22" s="1"/>
  <c r="BO100" i="22"/>
  <c r="CF100" i="22" s="1"/>
  <c r="BP100" i="22"/>
  <c r="CG100" i="22" s="1"/>
  <c r="BQ100" i="22"/>
  <c r="CH100" i="22" s="1"/>
  <c r="BR100" i="22"/>
  <c r="CI100" i="22" s="1"/>
  <c r="BS100" i="22"/>
  <c r="CJ100" i="22" s="1"/>
  <c r="BT100" i="22"/>
  <c r="CK100" i="22" s="1"/>
  <c r="BU100" i="22"/>
  <c r="CL100" i="22" s="1"/>
  <c r="BV100" i="22"/>
  <c r="CM100" i="22" s="1"/>
  <c r="BW100" i="22"/>
  <c r="CN100" i="22" s="1"/>
  <c r="CQ100" i="22"/>
  <c r="CR100" i="22"/>
  <c r="CS100" i="22"/>
  <c r="CT100" i="22"/>
  <c r="CV100" i="22"/>
  <c r="CW100" i="22"/>
  <c r="CX100" i="22"/>
  <c r="BG101" i="22"/>
  <c r="BX101" i="22" s="1"/>
  <c r="BH101" i="22"/>
  <c r="BY101" i="22" s="1"/>
  <c r="BI101" i="22"/>
  <c r="BZ101" i="22" s="1"/>
  <c r="BK101" i="22"/>
  <c r="CB101" i="22" s="1"/>
  <c r="BL101" i="22"/>
  <c r="CC101" i="22" s="1"/>
  <c r="BM101" i="22"/>
  <c r="CD101" i="22" s="1"/>
  <c r="BN101" i="22"/>
  <c r="CE101" i="22" s="1"/>
  <c r="BO101" i="22"/>
  <c r="CF101" i="22" s="1"/>
  <c r="BP101" i="22"/>
  <c r="CG101" i="22" s="1"/>
  <c r="BQ101" i="22"/>
  <c r="CH101" i="22" s="1"/>
  <c r="BR101" i="22"/>
  <c r="CI101" i="22" s="1"/>
  <c r="BS101" i="22"/>
  <c r="CJ101" i="22" s="1"/>
  <c r="BT101" i="22"/>
  <c r="CK101" i="22" s="1"/>
  <c r="BU101" i="22"/>
  <c r="CL101" i="22" s="1"/>
  <c r="BV101" i="22"/>
  <c r="CM101" i="22" s="1"/>
  <c r="BW101" i="22"/>
  <c r="CN101" i="22" s="1"/>
  <c r="CQ101" i="22"/>
  <c r="CR101" i="22"/>
  <c r="CS101" i="22"/>
  <c r="CT101" i="22"/>
  <c r="CV101" i="22"/>
  <c r="CW101" i="22"/>
  <c r="CX101" i="22"/>
  <c r="BG102" i="22"/>
  <c r="BX102" i="22" s="1"/>
  <c r="BH102" i="22"/>
  <c r="BY102" i="22" s="1"/>
  <c r="BI102" i="22"/>
  <c r="BZ102" i="22" s="1"/>
  <c r="BK102" i="22"/>
  <c r="CB102" i="22" s="1"/>
  <c r="BL102" i="22"/>
  <c r="BM102" i="22"/>
  <c r="CD102" i="22" s="1"/>
  <c r="BN102" i="22"/>
  <c r="CE102" i="22" s="1"/>
  <c r="BO102" i="22"/>
  <c r="CF102" i="22" s="1"/>
  <c r="BP102" i="22"/>
  <c r="CG102" i="22" s="1"/>
  <c r="BQ102" i="22"/>
  <c r="CH102" i="22" s="1"/>
  <c r="BR102" i="22"/>
  <c r="CI102" i="22" s="1"/>
  <c r="BS102" i="22"/>
  <c r="CJ102" i="22" s="1"/>
  <c r="BT102" i="22"/>
  <c r="CK102" i="22" s="1"/>
  <c r="BU102" i="22"/>
  <c r="CL102" i="22" s="1"/>
  <c r="BV102" i="22"/>
  <c r="CM102" i="22" s="1"/>
  <c r="BW102" i="22"/>
  <c r="CN102" i="22" s="1"/>
  <c r="CC102" i="22"/>
  <c r="CQ102" i="22"/>
  <c r="CR102" i="22"/>
  <c r="CS102" i="22"/>
  <c r="CT102" i="22"/>
  <c r="CV102" i="22"/>
  <c r="CW102" i="22"/>
  <c r="CX102" i="22"/>
  <c r="BG103" i="22"/>
  <c r="BX103" i="22" s="1"/>
  <c r="BH103" i="22"/>
  <c r="BY103" i="22" s="1"/>
  <c r="BI103" i="22"/>
  <c r="BZ103" i="22" s="1"/>
  <c r="BK103" i="22"/>
  <c r="CB103" i="22" s="1"/>
  <c r="BL103" i="22"/>
  <c r="CC103" i="22" s="1"/>
  <c r="BM103" i="22"/>
  <c r="CD103" i="22" s="1"/>
  <c r="BN103" i="22"/>
  <c r="CE103" i="22" s="1"/>
  <c r="BO103" i="22"/>
  <c r="CF103" i="22" s="1"/>
  <c r="BP103" i="22"/>
  <c r="CG103" i="22" s="1"/>
  <c r="BQ103" i="22"/>
  <c r="CH103" i="22" s="1"/>
  <c r="BR103" i="22"/>
  <c r="CI103" i="22" s="1"/>
  <c r="BS103" i="22"/>
  <c r="CJ103" i="22" s="1"/>
  <c r="BT103" i="22"/>
  <c r="CK103" i="22" s="1"/>
  <c r="BU103" i="22"/>
  <c r="CL103" i="22" s="1"/>
  <c r="BV103" i="22"/>
  <c r="CM103" i="22" s="1"/>
  <c r="BW103" i="22"/>
  <c r="CN103" i="22" s="1"/>
  <c r="CQ103" i="22"/>
  <c r="CR103" i="22"/>
  <c r="CS103" i="22"/>
  <c r="CT103" i="22"/>
  <c r="CV103" i="22"/>
  <c r="CW103" i="22"/>
  <c r="CX103" i="22"/>
  <c r="BJ104" i="22"/>
  <c r="CA104" i="22" s="1"/>
  <c r="BG104" i="22"/>
  <c r="BX104" i="22" s="1"/>
  <c r="BH104" i="22"/>
  <c r="BY104" i="22" s="1"/>
  <c r="BI104" i="22"/>
  <c r="BZ104" i="22" s="1"/>
  <c r="BK104" i="22"/>
  <c r="CB104" i="22" s="1"/>
  <c r="BL104" i="22"/>
  <c r="CC104" i="22" s="1"/>
  <c r="BM104" i="22"/>
  <c r="CD104" i="22" s="1"/>
  <c r="BN104" i="22"/>
  <c r="CE104" i="22" s="1"/>
  <c r="BO104" i="22"/>
  <c r="CF104" i="22" s="1"/>
  <c r="BP104" i="22"/>
  <c r="CG104" i="22" s="1"/>
  <c r="BQ104" i="22"/>
  <c r="CH104" i="22" s="1"/>
  <c r="BR104" i="22"/>
  <c r="CI104" i="22" s="1"/>
  <c r="BS104" i="22"/>
  <c r="CJ104" i="22" s="1"/>
  <c r="BT104" i="22"/>
  <c r="CK104" i="22" s="1"/>
  <c r="BU104" i="22"/>
  <c r="CL104" i="22" s="1"/>
  <c r="BV104" i="22"/>
  <c r="CM104" i="22" s="1"/>
  <c r="BW104" i="22"/>
  <c r="CN104" i="22" s="1"/>
  <c r="CQ104" i="22"/>
  <c r="CR104" i="22"/>
  <c r="CS104" i="22"/>
  <c r="CT104" i="22"/>
  <c r="CV104" i="22"/>
  <c r="CW104" i="22"/>
  <c r="CX104" i="22"/>
  <c r="BG105" i="22"/>
  <c r="BX105" i="22" s="1"/>
  <c r="BH105" i="22"/>
  <c r="BY105" i="22" s="1"/>
  <c r="BI105" i="22"/>
  <c r="BZ105" i="22" s="1"/>
  <c r="BK105" i="22"/>
  <c r="CB105" i="22" s="1"/>
  <c r="BL105" i="22"/>
  <c r="CC105" i="22" s="1"/>
  <c r="BM105" i="22"/>
  <c r="CD105" i="22" s="1"/>
  <c r="BN105" i="22"/>
  <c r="CE105" i="22" s="1"/>
  <c r="BO105" i="22"/>
  <c r="CF105" i="22" s="1"/>
  <c r="BP105" i="22"/>
  <c r="CG105" i="22" s="1"/>
  <c r="BQ105" i="22"/>
  <c r="CH105" i="22" s="1"/>
  <c r="BR105" i="22"/>
  <c r="CI105" i="22" s="1"/>
  <c r="BS105" i="22"/>
  <c r="CJ105" i="22" s="1"/>
  <c r="BT105" i="22"/>
  <c r="CK105" i="22" s="1"/>
  <c r="BU105" i="22"/>
  <c r="CL105" i="22" s="1"/>
  <c r="BV105" i="22"/>
  <c r="CM105" i="22" s="1"/>
  <c r="BW105" i="22"/>
  <c r="CN105" i="22" s="1"/>
  <c r="CQ105" i="22"/>
  <c r="CR105" i="22"/>
  <c r="CS105" i="22"/>
  <c r="CT105" i="22"/>
  <c r="CV105" i="22"/>
  <c r="CW105" i="22"/>
  <c r="CX105" i="22"/>
  <c r="BG106" i="22"/>
  <c r="BX106" i="22" s="1"/>
  <c r="BH106" i="22"/>
  <c r="BY106" i="22" s="1"/>
  <c r="BI106" i="22"/>
  <c r="BZ106" i="22" s="1"/>
  <c r="BK106" i="22"/>
  <c r="CB106" i="22" s="1"/>
  <c r="BL106" i="22"/>
  <c r="CC106" i="22" s="1"/>
  <c r="BM106" i="22"/>
  <c r="CD106" i="22" s="1"/>
  <c r="BN106" i="22"/>
  <c r="CE106" i="22" s="1"/>
  <c r="BO106" i="22"/>
  <c r="CF106" i="22" s="1"/>
  <c r="BP106" i="22"/>
  <c r="CG106" i="22" s="1"/>
  <c r="BQ106" i="22"/>
  <c r="CH106" i="22" s="1"/>
  <c r="BR106" i="22"/>
  <c r="CI106" i="22" s="1"/>
  <c r="BS106" i="22"/>
  <c r="CJ106" i="22" s="1"/>
  <c r="BT106" i="22"/>
  <c r="CK106" i="22" s="1"/>
  <c r="BU106" i="22"/>
  <c r="CL106" i="22" s="1"/>
  <c r="BV106" i="22"/>
  <c r="CM106" i="22" s="1"/>
  <c r="BW106" i="22"/>
  <c r="CN106" i="22" s="1"/>
  <c r="CQ106" i="22"/>
  <c r="CR106" i="22"/>
  <c r="CS106" i="22"/>
  <c r="CT106" i="22"/>
  <c r="CV106" i="22"/>
  <c r="CW106" i="22"/>
  <c r="CX106" i="22"/>
  <c r="BG107" i="22"/>
  <c r="BX107" i="22" s="1"/>
  <c r="BH107" i="22"/>
  <c r="BY107" i="22" s="1"/>
  <c r="BI107" i="22"/>
  <c r="BZ107" i="22" s="1"/>
  <c r="BK107" i="22"/>
  <c r="CB107" i="22" s="1"/>
  <c r="BL107" i="22"/>
  <c r="CC107" i="22" s="1"/>
  <c r="BM107" i="22"/>
  <c r="CD107" i="22" s="1"/>
  <c r="BN107" i="22"/>
  <c r="CE107" i="22" s="1"/>
  <c r="BO107" i="22"/>
  <c r="CF107" i="22" s="1"/>
  <c r="BP107" i="22"/>
  <c r="CG107" i="22" s="1"/>
  <c r="BQ107" i="22"/>
  <c r="CH107" i="22" s="1"/>
  <c r="BR107" i="22"/>
  <c r="CI107" i="22" s="1"/>
  <c r="BS107" i="22"/>
  <c r="CJ107" i="22" s="1"/>
  <c r="BT107" i="22"/>
  <c r="CK107" i="22" s="1"/>
  <c r="BU107" i="22"/>
  <c r="CL107" i="22" s="1"/>
  <c r="BV107" i="22"/>
  <c r="CM107" i="22" s="1"/>
  <c r="BW107" i="22"/>
  <c r="CN107" i="22" s="1"/>
  <c r="CQ107" i="22"/>
  <c r="CR107" i="22"/>
  <c r="CS107" i="22"/>
  <c r="CT107" i="22"/>
  <c r="CV107" i="22"/>
  <c r="CW107" i="22"/>
  <c r="CX107" i="22"/>
  <c r="BG108" i="22"/>
  <c r="BX108" i="22" s="1"/>
  <c r="BH108" i="22"/>
  <c r="BY108" i="22" s="1"/>
  <c r="BI108" i="22"/>
  <c r="BZ108" i="22" s="1"/>
  <c r="BK108" i="22"/>
  <c r="CB108" i="22" s="1"/>
  <c r="BL108" i="22"/>
  <c r="CC108" i="22" s="1"/>
  <c r="BM108" i="22"/>
  <c r="CD108" i="22" s="1"/>
  <c r="BN108" i="22"/>
  <c r="CE108" i="22" s="1"/>
  <c r="BO108" i="22"/>
  <c r="CF108" i="22" s="1"/>
  <c r="BP108" i="22"/>
  <c r="CG108" i="22" s="1"/>
  <c r="BQ108" i="22"/>
  <c r="CH108" i="22" s="1"/>
  <c r="BR108" i="22"/>
  <c r="CI108" i="22" s="1"/>
  <c r="BS108" i="22"/>
  <c r="CJ108" i="22" s="1"/>
  <c r="BT108" i="22"/>
  <c r="CK108" i="22" s="1"/>
  <c r="BU108" i="22"/>
  <c r="CL108" i="22" s="1"/>
  <c r="BV108" i="22"/>
  <c r="CM108" i="22" s="1"/>
  <c r="BW108" i="22"/>
  <c r="CN108" i="22" s="1"/>
  <c r="CQ108" i="22"/>
  <c r="CR108" i="22"/>
  <c r="CS108" i="22"/>
  <c r="CT108" i="22"/>
  <c r="CV108" i="22"/>
  <c r="CW108" i="22"/>
  <c r="CX108" i="22"/>
  <c r="BG109" i="22"/>
  <c r="BX109" i="22" s="1"/>
  <c r="BH109" i="22"/>
  <c r="BY109" i="22" s="1"/>
  <c r="BI109" i="22"/>
  <c r="BZ109" i="22" s="1"/>
  <c r="BK109" i="22"/>
  <c r="CB109" i="22" s="1"/>
  <c r="BL109" i="22"/>
  <c r="CC109" i="22" s="1"/>
  <c r="BM109" i="22"/>
  <c r="CD109" i="22" s="1"/>
  <c r="BN109" i="22"/>
  <c r="CE109" i="22" s="1"/>
  <c r="BO109" i="22"/>
  <c r="CF109" i="22" s="1"/>
  <c r="BP109" i="22"/>
  <c r="CG109" i="22" s="1"/>
  <c r="BQ109" i="22"/>
  <c r="CH109" i="22" s="1"/>
  <c r="BR109" i="22"/>
  <c r="CI109" i="22" s="1"/>
  <c r="BS109" i="22"/>
  <c r="CJ109" i="22" s="1"/>
  <c r="BT109" i="22"/>
  <c r="CK109" i="22" s="1"/>
  <c r="BU109" i="22"/>
  <c r="CL109" i="22" s="1"/>
  <c r="BV109" i="22"/>
  <c r="CM109" i="22" s="1"/>
  <c r="BW109" i="22"/>
  <c r="CN109" i="22" s="1"/>
  <c r="CQ109" i="22"/>
  <c r="CR109" i="22"/>
  <c r="CS109" i="22"/>
  <c r="CT109" i="22"/>
  <c r="CV109" i="22"/>
  <c r="CW109" i="22"/>
  <c r="CX109" i="22"/>
  <c r="BG110" i="22"/>
  <c r="BX110" i="22" s="1"/>
  <c r="BH110" i="22"/>
  <c r="BY110" i="22" s="1"/>
  <c r="BI110" i="22"/>
  <c r="BZ110" i="22" s="1"/>
  <c r="BK110" i="22"/>
  <c r="CB110" i="22" s="1"/>
  <c r="BL110" i="22"/>
  <c r="CC110" i="22" s="1"/>
  <c r="BM110" i="22"/>
  <c r="CD110" i="22" s="1"/>
  <c r="BN110" i="22"/>
  <c r="CE110" i="22" s="1"/>
  <c r="BO110" i="22"/>
  <c r="CF110" i="22" s="1"/>
  <c r="BP110" i="22"/>
  <c r="CG110" i="22" s="1"/>
  <c r="BQ110" i="22"/>
  <c r="CH110" i="22" s="1"/>
  <c r="BR110" i="22"/>
  <c r="CI110" i="22" s="1"/>
  <c r="BS110" i="22"/>
  <c r="CJ110" i="22" s="1"/>
  <c r="BT110" i="22"/>
  <c r="CK110" i="22" s="1"/>
  <c r="BU110" i="22"/>
  <c r="CL110" i="22" s="1"/>
  <c r="BV110" i="22"/>
  <c r="CM110" i="22" s="1"/>
  <c r="BW110" i="22"/>
  <c r="CN110" i="22" s="1"/>
  <c r="CQ110" i="22"/>
  <c r="CR110" i="22"/>
  <c r="CS110" i="22"/>
  <c r="CT110" i="22"/>
  <c r="CV110" i="22"/>
  <c r="CW110" i="22"/>
  <c r="CX110" i="22"/>
  <c r="BG111" i="22"/>
  <c r="BX111" i="22" s="1"/>
  <c r="BH111" i="22"/>
  <c r="BY111" i="22" s="1"/>
  <c r="BI111" i="22"/>
  <c r="BZ111" i="22" s="1"/>
  <c r="BK111" i="22"/>
  <c r="CB111" i="22" s="1"/>
  <c r="BL111" i="22"/>
  <c r="CC111" i="22" s="1"/>
  <c r="BM111" i="22"/>
  <c r="CD111" i="22" s="1"/>
  <c r="BN111" i="22"/>
  <c r="CE111" i="22" s="1"/>
  <c r="BO111" i="22"/>
  <c r="CF111" i="22" s="1"/>
  <c r="BP111" i="22"/>
  <c r="CG111" i="22" s="1"/>
  <c r="BQ111" i="22"/>
  <c r="CH111" i="22" s="1"/>
  <c r="BR111" i="22"/>
  <c r="CI111" i="22" s="1"/>
  <c r="BS111" i="22"/>
  <c r="CJ111" i="22" s="1"/>
  <c r="BT111" i="22"/>
  <c r="CK111" i="22" s="1"/>
  <c r="BU111" i="22"/>
  <c r="CL111" i="22" s="1"/>
  <c r="BV111" i="22"/>
  <c r="CM111" i="22" s="1"/>
  <c r="BW111" i="22"/>
  <c r="CN111" i="22" s="1"/>
  <c r="CQ111" i="22"/>
  <c r="CR111" i="22"/>
  <c r="CS111" i="22"/>
  <c r="CT111" i="22"/>
  <c r="CV111" i="22"/>
  <c r="CW111" i="22"/>
  <c r="CX111" i="22"/>
  <c r="BG112" i="22"/>
  <c r="BX112" i="22" s="1"/>
  <c r="BH112" i="22"/>
  <c r="BY112" i="22" s="1"/>
  <c r="BI112" i="22"/>
  <c r="BZ112" i="22" s="1"/>
  <c r="BK112" i="22"/>
  <c r="CB112" i="22" s="1"/>
  <c r="BL112" i="22"/>
  <c r="CC112" i="22" s="1"/>
  <c r="BM112" i="22"/>
  <c r="CD112" i="22" s="1"/>
  <c r="BN112" i="22"/>
  <c r="CE112" i="22" s="1"/>
  <c r="BO112" i="22"/>
  <c r="CF112" i="22" s="1"/>
  <c r="BP112" i="22"/>
  <c r="CG112" i="22" s="1"/>
  <c r="BQ112" i="22"/>
  <c r="CH112" i="22" s="1"/>
  <c r="BR112" i="22"/>
  <c r="CI112" i="22" s="1"/>
  <c r="BS112" i="22"/>
  <c r="CJ112" i="22" s="1"/>
  <c r="BT112" i="22"/>
  <c r="CK112" i="22" s="1"/>
  <c r="BU112" i="22"/>
  <c r="CL112" i="22" s="1"/>
  <c r="BV112" i="22"/>
  <c r="CM112" i="22" s="1"/>
  <c r="BW112" i="22"/>
  <c r="CN112" i="22" s="1"/>
  <c r="CQ112" i="22"/>
  <c r="CR112" i="22"/>
  <c r="CS112" i="22"/>
  <c r="CT112" i="22"/>
  <c r="CV112" i="22"/>
  <c r="CW112" i="22"/>
  <c r="CX112" i="22"/>
  <c r="BG113" i="22"/>
  <c r="BX113" i="22" s="1"/>
  <c r="BH113" i="22"/>
  <c r="BY113" i="22" s="1"/>
  <c r="BI113" i="22"/>
  <c r="BZ113" i="22" s="1"/>
  <c r="BK113" i="22"/>
  <c r="CB113" i="22" s="1"/>
  <c r="BL113" i="22"/>
  <c r="CC113" i="22" s="1"/>
  <c r="BM113" i="22"/>
  <c r="CD113" i="22" s="1"/>
  <c r="BN113" i="22"/>
  <c r="CE113" i="22" s="1"/>
  <c r="BO113" i="22"/>
  <c r="CF113" i="22" s="1"/>
  <c r="BP113" i="22"/>
  <c r="CG113" i="22" s="1"/>
  <c r="BQ113" i="22"/>
  <c r="CH113" i="22" s="1"/>
  <c r="BR113" i="22"/>
  <c r="CI113" i="22" s="1"/>
  <c r="BS113" i="22"/>
  <c r="CJ113" i="22" s="1"/>
  <c r="BT113" i="22"/>
  <c r="CK113" i="22" s="1"/>
  <c r="BU113" i="22"/>
  <c r="CL113" i="22" s="1"/>
  <c r="BV113" i="22"/>
  <c r="CM113" i="22" s="1"/>
  <c r="BW113" i="22"/>
  <c r="CN113" i="22" s="1"/>
  <c r="CQ113" i="22"/>
  <c r="CR113" i="22"/>
  <c r="CS113" i="22"/>
  <c r="CT113" i="22"/>
  <c r="CV113" i="22"/>
  <c r="CW113" i="22"/>
  <c r="CX113" i="22"/>
  <c r="BG114" i="22"/>
  <c r="BX114" i="22" s="1"/>
  <c r="BH114" i="22"/>
  <c r="BY114" i="22" s="1"/>
  <c r="BI114" i="22"/>
  <c r="BZ114" i="22" s="1"/>
  <c r="BK114" i="22"/>
  <c r="CB114" i="22" s="1"/>
  <c r="BL114" i="22"/>
  <c r="CC114" i="22" s="1"/>
  <c r="BM114" i="22"/>
  <c r="CD114" i="22" s="1"/>
  <c r="BN114" i="22"/>
  <c r="CE114" i="22" s="1"/>
  <c r="BO114" i="22"/>
  <c r="CF114" i="22" s="1"/>
  <c r="BP114" i="22"/>
  <c r="CG114" i="22" s="1"/>
  <c r="BQ114" i="22"/>
  <c r="CH114" i="22" s="1"/>
  <c r="BR114" i="22"/>
  <c r="CI114" i="22" s="1"/>
  <c r="BS114" i="22"/>
  <c r="CJ114" i="22" s="1"/>
  <c r="BT114" i="22"/>
  <c r="CK114" i="22" s="1"/>
  <c r="BU114" i="22"/>
  <c r="CL114" i="22" s="1"/>
  <c r="BV114" i="22"/>
  <c r="CM114" i="22" s="1"/>
  <c r="BW114" i="22"/>
  <c r="CN114" i="22" s="1"/>
  <c r="CQ114" i="22"/>
  <c r="CR114" i="22"/>
  <c r="CS114" i="22"/>
  <c r="CT114" i="22"/>
  <c r="CV114" i="22"/>
  <c r="CW114" i="22"/>
  <c r="CX114" i="22"/>
  <c r="BG115" i="22"/>
  <c r="BX115" i="22" s="1"/>
  <c r="BH115" i="22"/>
  <c r="BY115" i="22" s="1"/>
  <c r="BI115" i="22"/>
  <c r="BZ115" i="22" s="1"/>
  <c r="BK115" i="22"/>
  <c r="CB115" i="22" s="1"/>
  <c r="BL115" i="22"/>
  <c r="CC115" i="22" s="1"/>
  <c r="BM115" i="22"/>
  <c r="CD115" i="22" s="1"/>
  <c r="BN115" i="22"/>
  <c r="CE115" i="22" s="1"/>
  <c r="BO115" i="22"/>
  <c r="CF115" i="22" s="1"/>
  <c r="BP115" i="22"/>
  <c r="CG115" i="22" s="1"/>
  <c r="BQ115" i="22"/>
  <c r="CH115" i="22" s="1"/>
  <c r="BR115" i="22"/>
  <c r="CI115" i="22" s="1"/>
  <c r="BS115" i="22"/>
  <c r="CJ115" i="22" s="1"/>
  <c r="BT115" i="22"/>
  <c r="CK115" i="22" s="1"/>
  <c r="BU115" i="22"/>
  <c r="CL115" i="22" s="1"/>
  <c r="BV115" i="22"/>
  <c r="CM115" i="22" s="1"/>
  <c r="BW115" i="22"/>
  <c r="CN115" i="22" s="1"/>
  <c r="CQ115" i="22"/>
  <c r="CR115" i="22"/>
  <c r="CS115" i="22"/>
  <c r="CT115" i="22"/>
  <c r="CV115" i="22"/>
  <c r="CW115" i="22"/>
  <c r="CX115" i="22"/>
  <c r="BG122" i="22"/>
  <c r="BX122" i="22" s="1"/>
  <c r="BH122" i="22"/>
  <c r="BY122" i="22" s="1"/>
  <c r="BI122" i="22"/>
  <c r="BZ122" i="22" s="1"/>
  <c r="BK122" i="22"/>
  <c r="CB122" i="22" s="1"/>
  <c r="BL122" i="22"/>
  <c r="CC122" i="22" s="1"/>
  <c r="BM122" i="22"/>
  <c r="CD122" i="22" s="1"/>
  <c r="BN122" i="22"/>
  <c r="CE122" i="22" s="1"/>
  <c r="BO122" i="22"/>
  <c r="CF122" i="22" s="1"/>
  <c r="BP122" i="22"/>
  <c r="CG122" i="22" s="1"/>
  <c r="BQ122" i="22"/>
  <c r="CH122" i="22" s="1"/>
  <c r="BR122" i="22"/>
  <c r="CI122" i="22" s="1"/>
  <c r="BS122" i="22"/>
  <c r="CJ122" i="22" s="1"/>
  <c r="BT122" i="22"/>
  <c r="CK122" i="22" s="1"/>
  <c r="BU122" i="22"/>
  <c r="CL122" i="22" s="1"/>
  <c r="BV122" i="22"/>
  <c r="CM122" i="22" s="1"/>
  <c r="BW122" i="22"/>
  <c r="CN122" i="22" s="1"/>
  <c r="CQ122" i="22"/>
  <c r="CR122" i="22"/>
  <c r="CS122" i="22"/>
  <c r="CT122" i="22"/>
  <c r="CV122" i="22"/>
  <c r="CW122" i="22"/>
  <c r="CX122" i="22"/>
  <c r="BG116" i="22"/>
  <c r="BX116" i="22" s="1"/>
  <c r="BH116" i="22"/>
  <c r="BY116" i="22" s="1"/>
  <c r="BI116" i="22"/>
  <c r="BZ116" i="22" s="1"/>
  <c r="BK116" i="22"/>
  <c r="CB116" i="22" s="1"/>
  <c r="BL116" i="22"/>
  <c r="CC116" i="22" s="1"/>
  <c r="BM116" i="22"/>
  <c r="CD116" i="22" s="1"/>
  <c r="BN116" i="22"/>
  <c r="CE116" i="22" s="1"/>
  <c r="BO116" i="22"/>
  <c r="CF116" i="22" s="1"/>
  <c r="BP116" i="22"/>
  <c r="CG116" i="22" s="1"/>
  <c r="BQ116" i="22"/>
  <c r="CH116" i="22" s="1"/>
  <c r="BR116" i="22"/>
  <c r="CI116" i="22" s="1"/>
  <c r="BS116" i="22"/>
  <c r="CJ116" i="22" s="1"/>
  <c r="BT116" i="22"/>
  <c r="CK116" i="22" s="1"/>
  <c r="BU116" i="22"/>
  <c r="CL116" i="22" s="1"/>
  <c r="BV116" i="22"/>
  <c r="CM116" i="22" s="1"/>
  <c r="BW116" i="22"/>
  <c r="CN116" i="22" s="1"/>
  <c r="CQ116" i="22"/>
  <c r="CR116" i="22"/>
  <c r="CS116" i="22"/>
  <c r="CT116" i="22"/>
  <c r="CV116" i="22"/>
  <c r="CW116" i="22"/>
  <c r="CX116" i="22"/>
  <c r="BG117" i="22"/>
  <c r="BX117" i="22" s="1"/>
  <c r="BH117" i="22"/>
  <c r="BY117" i="22" s="1"/>
  <c r="BI117" i="22"/>
  <c r="BZ117" i="22" s="1"/>
  <c r="BK117" i="22"/>
  <c r="CB117" i="22" s="1"/>
  <c r="BL117" i="22"/>
  <c r="CC117" i="22" s="1"/>
  <c r="BM117" i="22"/>
  <c r="CD117" i="22" s="1"/>
  <c r="BN117" i="22"/>
  <c r="CE117" i="22" s="1"/>
  <c r="BO117" i="22"/>
  <c r="CF117" i="22" s="1"/>
  <c r="BP117" i="22"/>
  <c r="CG117" i="22" s="1"/>
  <c r="BQ117" i="22"/>
  <c r="CH117" i="22" s="1"/>
  <c r="BR117" i="22"/>
  <c r="CI117" i="22" s="1"/>
  <c r="BS117" i="22"/>
  <c r="CJ117" i="22" s="1"/>
  <c r="BT117" i="22"/>
  <c r="CK117" i="22" s="1"/>
  <c r="BU117" i="22"/>
  <c r="CL117" i="22" s="1"/>
  <c r="BV117" i="22"/>
  <c r="CM117" i="22" s="1"/>
  <c r="BW117" i="22"/>
  <c r="CN117" i="22" s="1"/>
  <c r="CQ117" i="22"/>
  <c r="CR117" i="22"/>
  <c r="CS117" i="22"/>
  <c r="CT117" i="22"/>
  <c r="CV117" i="22"/>
  <c r="CW117" i="22"/>
  <c r="CX117" i="22"/>
  <c r="BG118" i="22"/>
  <c r="BX118" i="22" s="1"/>
  <c r="BH118" i="22"/>
  <c r="BY118" i="22" s="1"/>
  <c r="BI118" i="22"/>
  <c r="BZ118" i="22" s="1"/>
  <c r="BK118" i="22"/>
  <c r="CB118" i="22" s="1"/>
  <c r="BL118" i="22"/>
  <c r="CC118" i="22" s="1"/>
  <c r="BM118" i="22"/>
  <c r="CD118" i="22" s="1"/>
  <c r="BN118" i="22"/>
  <c r="CE118" i="22" s="1"/>
  <c r="BO118" i="22"/>
  <c r="CF118" i="22" s="1"/>
  <c r="BP118" i="22"/>
  <c r="CG118" i="22" s="1"/>
  <c r="BQ118" i="22"/>
  <c r="CH118" i="22" s="1"/>
  <c r="BR118" i="22"/>
  <c r="CI118" i="22" s="1"/>
  <c r="BS118" i="22"/>
  <c r="CJ118" i="22" s="1"/>
  <c r="BT118" i="22"/>
  <c r="CK118" i="22" s="1"/>
  <c r="BU118" i="22"/>
  <c r="CL118" i="22" s="1"/>
  <c r="BV118" i="22"/>
  <c r="CM118" i="22" s="1"/>
  <c r="BW118" i="22"/>
  <c r="CN118" i="22" s="1"/>
  <c r="CQ118" i="22"/>
  <c r="CR118" i="22"/>
  <c r="CS118" i="22"/>
  <c r="CT118" i="22"/>
  <c r="CV118" i="22"/>
  <c r="CW118" i="22"/>
  <c r="CX118" i="22"/>
  <c r="BG119" i="22"/>
  <c r="BX119" i="22" s="1"/>
  <c r="BH119" i="22"/>
  <c r="BY119" i="22" s="1"/>
  <c r="BI119" i="22"/>
  <c r="BZ119" i="22" s="1"/>
  <c r="BK119" i="22"/>
  <c r="CB119" i="22" s="1"/>
  <c r="BL119" i="22"/>
  <c r="CC119" i="22" s="1"/>
  <c r="BM119" i="22"/>
  <c r="CD119" i="22" s="1"/>
  <c r="BN119" i="22"/>
  <c r="CE119" i="22" s="1"/>
  <c r="BO119" i="22"/>
  <c r="CF119" i="22" s="1"/>
  <c r="BP119" i="22"/>
  <c r="CG119" i="22" s="1"/>
  <c r="BQ119" i="22"/>
  <c r="CH119" i="22" s="1"/>
  <c r="BR119" i="22"/>
  <c r="CI119" i="22" s="1"/>
  <c r="BS119" i="22"/>
  <c r="CJ119" i="22" s="1"/>
  <c r="BT119" i="22"/>
  <c r="CK119" i="22" s="1"/>
  <c r="BU119" i="22"/>
  <c r="CL119" i="22" s="1"/>
  <c r="BV119" i="22"/>
  <c r="CM119" i="22" s="1"/>
  <c r="BW119" i="22"/>
  <c r="CN119" i="22" s="1"/>
  <c r="CQ119" i="22"/>
  <c r="CR119" i="22"/>
  <c r="CS119" i="22"/>
  <c r="CT119" i="22"/>
  <c r="CV119" i="22"/>
  <c r="CW119" i="22"/>
  <c r="CX119" i="22"/>
  <c r="BG120" i="22"/>
  <c r="BX120" i="22" s="1"/>
  <c r="BH120" i="22"/>
  <c r="BY120" i="22" s="1"/>
  <c r="BI120" i="22"/>
  <c r="BZ120" i="22" s="1"/>
  <c r="BK120" i="22"/>
  <c r="CB120" i="22" s="1"/>
  <c r="BL120" i="22"/>
  <c r="CC120" i="22" s="1"/>
  <c r="BM120" i="22"/>
  <c r="CD120" i="22" s="1"/>
  <c r="BN120" i="22"/>
  <c r="CE120" i="22" s="1"/>
  <c r="BO120" i="22"/>
  <c r="CF120" i="22" s="1"/>
  <c r="BP120" i="22"/>
  <c r="CG120" i="22" s="1"/>
  <c r="BQ120" i="22"/>
  <c r="CH120" i="22" s="1"/>
  <c r="BR120" i="22"/>
  <c r="CI120" i="22" s="1"/>
  <c r="BS120" i="22"/>
  <c r="CJ120" i="22" s="1"/>
  <c r="BT120" i="22"/>
  <c r="CK120" i="22" s="1"/>
  <c r="BU120" i="22"/>
  <c r="CL120" i="22" s="1"/>
  <c r="BV120" i="22"/>
  <c r="CM120" i="22" s="1"/>
  <c r="BW120" i="22"/>
  <c r="CN120" i="22" s="1"/>
  <c r="CQ120" i="22"/>
  <c r="CR120" i="22"/>
  <c r="CS120" i="22"/>
  <c r="CT120" i="22"/>
  <c r="CV120" i="22"/>
  <c r="CW120" i="22"/>
  <c r="CX120" i="22"/>
  <c r="BG121" i="22"/>
  <c r="BX121" i="22" s="1"/>
  <c r="BH121" i="22"/>
  <c r="BY121" i="22" s="1"/>
  <c r="BI121" i="22"/>
  <c r="BZ121" i="22" s="1"/>
  <c r="BK121" i="22"/>
  <c r="CB121" i="22" s="1"/>
  <c r="BL121" i="22"/>
  <c r="CC121" i="22" s="1"/>
  <c r="BM121" i="22"/>
  <c r="CD121" i="22" s="1"/>
  <c r="BN121" i="22"/>
  <c r="CE121" i="22" s="1"/>
  <c r="BO121" i="22"/>
  <c r="CF121" i="22" s="1"/>
  <c r="BP121" i="22"/>
  <c r="CG121" i="22" s="1"/>
  <c r="BQ121" i="22"/>
  <c r="CH121" i="22" s="1"/>
  <c r="BR121" i="22"/>
  <c r="CI121" i="22" s="1"/>
  <c r="BS121" i="22"/>
  <c r="CJ121" i="22" s="1"/>
  <c r="BT121" i="22"/>
  <c r="CK121" i="22" s="1"/>
  <c r="BU121" i="22"/>
  <c r="CL121" i="22" s="1"/>
  <c r="BV121" i="22"/>
  <c r="CM121" i="22" s="1"/>
  <c r="BW121" i="22"/>
  <c r="CN121" i="22" s="1"/>
  <c r="CQ121" i="22"/>
  <c r="CR121" i="22"/>
  <c r="CS121" i="22"/>
  <c r="CT121" i="22"/>
  <c r="CV121" i="22"/>
  <c r="CW121" i="22"/>
  <c r="CX121" i="22"/>
  <c r="BG123" i="22"/>
  <c r="BX123" i="22" s="1"/>
  <c r="BH123" i="22"/>
  <c r="BY123" i="22" s="1"/>
  <c r="BI123" i="22"/>
  <c r="BZ123" i="22" s="1"/>
  <c r="BK123" i="22"/>
  <c r="CB123" i="22" s="1"/>
  <c r="BL123" i="22"/>
  <c r="CC123" i="22" s="1"/>
  <c r="BM123" i="22"/>
  <c r="CD123" i="22" s="1"/>
  <c r="BN123" i="22"/>
  <c r="CE123" i="22" s="1"/>
  <c r="BO123" i="22"/>
  <c r="CF123" i="22" s="1"/>
  <c r="BP123" i="22"/>
  <c r="CG123" i="22" s="1"/>
  <c r="BQ123" i="22"/>
  <c r="CH123" i="22" s="1"/>
  <c r="BR123" i="22"/>
  <c r="CI123" i="22" s="1"/>
  <c r="BS123" i="22"/>
  <c r="CJ123" i="22" s="1"/>
  <c r="BT123" i="22"/>
  <c r="CK123" i="22" s="1"/>
  <c r="BU123" i="22"/>
  <c r="CL123" i="22" s="1"/>
  <c r="BV123" i="22"/>
  <c r="CM123" i="22" s="1"/>
  <c r="BW123" i="22"/>
  <c r="CN123" i="22" s="1"/>
  <c r="CQ123" i="22"/>
  <c r="CR123" i="22"/>
  <c r="CS123" i="22"/>
  <c r="CT123" i="22"/>
  <c r="CV123" i="22"/>
  <c r="CW123" i="22"/>
  <c r="CX123" i="22"/>
  <c r="BG124" i="22"/>
  <c r="BX124" i="22" s="1"/>
  <c r="BH124" i="22"/>
  <c r="BY124" i="22" s="1"/>
  <c r="BI124" i="22"/>
  <c r="BZ124" i="22" s="1"/>
  <c r="BK124" i="22"/>
  <c r="CB124" i="22" s="1"/>
  <c r="BL124" i="22"/>
  <c r="CC124" i="22" s="1"/>
  <c r="BM124" i="22"/>
  <c r="CD124" i="22" s="1"/>
  <c r="BN124" i="22"/>
  <c r="CE124" i="22" s="1"/>
  <c r="BO124" i="22"/>
  <c r="CF124" i="22" s="1"/>
  <c r="BP124" i="22"/>
  <c r="CG124" i="22" s="1"/>
  <c r="BQ124" i="22"/>
  <c r="CH124" i="22" s="1"/>
  <c r="BR124" i="22"/>
  <c r="CI124" i="22" s="1"/>
  <c r="BS124" i="22"/>
  <c r="CJ124" i="22" s="1"/>
  <c r="BT124" i="22"/>
  <c r="CK124" i="22" s="1"/>
  <c r="BU124" i="22"/>
  <c r="CL124" i="22" s="1"/>
  <c r="BV124" i="22"/>
  <c r="CM124" i="22" s="1"/>
  <c r="BW124" i="22"/>
  <c r="CN124" i="22" s="1"/>
  <c r="CQ124" i="22"/>
  <c r="CR124" i="22"/>
  <c r="CS124" i="22"/>
  <c r="CT124" i="22"/>
  <c r="CV124" i="22"/>
  <c r="CW124" i="22"/>
  <c r="CX124" i="22"/>
  <c r="BG125" i="22"/>
  <c r="BX125" i="22" s="1"/>
  <c r="BH125" i="22"/>
  <c r="BY125" i="22" s="1"/>
  <c r="BI125" i="22"/>
  <c r="BZ125" i="22" s="1"/>
  <c r="BK125" i="22"/>
  <c r="CB125" i="22" s="1"/>
  <c r="BL125" i="22"/>
  <c r="CC125" i="22" s="1"/>
  <c r="BM125" i="22"/>
  <c r="CD125" i="22" s="1"/>
  <c r="BN125" i="22"/>
  <c r="CE125" i="22" s="1"/>
  <c r="BO125" i="22"/>
  <c r="CF125" i="22" s="1"/>
  <c r="BP125" i="22"/>
  <c r="CG125" i="22" s="1"/>
  <c r="BQ125" i="22"/>
  <c r="CH125" i="22" s="1"/>
  <c r="BR125" i="22"/>
  <c r="CI125" i="22" s="1"/>
  <c r="BS125" i="22"/>
  <c r="CJ125" i="22" s="1"/>
  <c r="BT125" i="22"/>
  <c r="CK125" i="22" s="1"/>
  <c r="BU125" i="22"/>
  <c r="CL125" i="22" s="1"/>
  <c r="BV125" i="22"/>
  <c r="CM125" i="22" s="1"/>
  <c r="BW125" i="22"/>
  <c r="CN125" i="22" s="1"/>
  <c r="CQ125" i="22"/>
  <c r="CR125" i="22"/>
  <c r="CS125" i="22"/>
  <c r="CT125" i="22"/>
  <c r="CV125" i="22"/>
  <c r="CW125" i="22"/>
  <c r="CX125" i="22"/>
  <c r="BG126" i="22"/>
  <c r="BX126" i="22" s="1"/>
  <c r="BH126" i="22"/>
  <c r="BY126" i="22" s="1"/>
  <c r="BI126" i="22"/>
  <c r="BZ126" i="22" s="1"/>
  <c r="BK126" i="22"/>
  <c r="CB126" i="22" s="1"/>
  <c r="BL126" i="22"/>
  <c r="CC126" i="22" s="1"/>
  <c r="BM126" i="22"/>
  <c r="CD126" i="22" s="1"/>
  <c r="BN126" i="22"/>
  <c r="CE126" i="22" s="1"/>
  <c r="BO126" i="22"/>
  <c r="CF126" i="22" s="1"/>
  <c r="BP126" i="22"/>
  <c r="CG126" i="22" s="1"/>
  <c r="BQ126" i="22"/>
  <c r="CH126" i="22" s="1"/>
  <c r="BR126" i="22"/>
  <c r="CI126" i="22" s="1"/>
  <c r="BS126" i="22"/>
  <c r="CJ126" i="22" s="1"/>
  <c r="BT126" i="22"/>
  <c r="CK126" i="22" s="1"/>
  <c r="BU126" i="22"/>
  <c r="CL126" i="22" s="1"/>
  <c r="BV126" i="22"/>
  <c r="CM126" i="22" s="1"/>
  <c r="BW126" i="22"/>
  <c r="CN126" i="22" s="1"/>
  <c r="CQ126" i="22"/>
  <c r="CR126" i="22"/>
  <c r="CS126" i="22"/>
  <c r="CT126" i="22"/>
  <c r="CV126" i="22"/>
  <c r="CW126" i="22"/>
  <c r="CX126" i="22"/>
  <c r="CU127" i="22"/>
  <c r="BG127" i="22"/>
  <c r="BX127" i="22" s="1"/>
  <c r="BH127" i="22"/>
  <c r="BY127" i="22" s="1"/>
  <c r="BI127" i="22"/>
  <c r="BZ127" i="22" s="1"/>
  <c r="BK127" i="22"/>
  <c r="CB127" i="22" s="1"/>
  <c r="BL127" i="22"/>
  <c r="CC127" i="22" s="1"/>
  <c r="BM127" i="22"/>
  <c r="CD127" i="22" s="1"/>
  <c r="BN127" i="22"/>
  <c r="CE127" i="22" s="1"/>
  <c r="BO127" i="22"/>
  <c r="CF127" i="22" s="1"/>
  <c r="BP127" i="22"/>
  <c r="CG127" i="22" s="1"/>
  <c r="BQ127" i="22"/>
  <c r="CH127" i="22" s="1"/>
  <c r="BR127" i="22"/>
  <c r="CI127" i="22" s="1"/>
  <c r="BS127" i="22"/>
  <c r="CJ127" i="22" s="1"/>
  <c r="BT127" i="22"/>
  <c r="CK127" i="22" s="1"/>
  <c r="BU127" i="22"/>
  <c r="CL127" i="22" s="1"/>
  <c r="BV127" i="22"/>
  <c r="CM127" i="22" s="1"/>
  <c r="BW127" i="22"/>
  <c r="CN127" i="22" s="1"/>
  <c r="CQ127" i="22"/>
  <c r="CR127" i="22"/>
  <c r="CS127" i="22"/>
  <c r="CT127" i="22"/>
  <c r="CV127" i="22"/>
  <c r="CW127" i="22"/>
  <c r="CX127" i="22"/>
  <c r="BG128" i="22"/>
  <c r="BX128" i="22" s="1"/>
  <c r="BH128" i="22"/>
  <c r="BY128" i="22" s="1"/>
  <c r="BI128" i="22"/>
  <c r="BZ128" i="22" s="1"/>
  <c r="BK128" i="22"/>
  <c r="CB128" i="22" s="1"/>
  <c r="BL128" i="22"/>
  <c r="CC128" i="22" s="1"/>
  <c r="BM128" i="22"/>
  <c r="CD128" i="22" s="1"/>
  <c r="BN128" i="22"/>
  <c r="CE128" i="22" s="1"/>
  <c r="BO128" i="22"/>
  <c r="CF128" i="22" s="1"/>
  <c r="BP128" i="22"/>
  <c r="CG128" i="22" s="1"/>
  <c r="BQ128" i="22"/>
  <c r="CH128" i="22" s="1"/>
  <c r="BR128" i="22"/>
  <c r="CI128" i="22" s="1"/>
  <c r="BS128" i="22"/>
  <c r="CJ128" i="22" s="1"/>
  <c r="BT128" i="22"/>
  <c r="CK128" i="22" s="1"/>
  <c r="BU128" i="22"/>
  <c r="CL128" i="22" s="1"/>
  <c r="BV128" i="22"/>
  <c r="CM128" i="22" s="1"/>
  <c r="BW128" i="22"/>
  <c r="CN128" i="22" s="1"/>
  <c r="CQ128" i="22"/>
  <c r="CR128" i="22"/>
  <c r="CS128" i="22"/>
  <c r="CT128" i="22"/>
  <c r="CV128" i="22"/>
  <c r="CW128" i="22"/>
  <c r="CX128" i="22"/>
  <c r="CU129" i="22"/>
  <c r="BG129" i="22"/>
  <c r="BX129" i="22" s="1"/>
  <c r="BH129" i="22"/>
  <c r="BY129" i="22" s="1"/>
  <c r="BI129" i="22"/>
  <c r="BZ129" i="22" s="1"/>
  <c r="BK129" i="22"/>
  <c r="CB129" i="22" s="1"/>
  <c r="BL129" i="22"/>
  <c r="CC129" i="22" s="1"/>
  <c r="BM129" i="22"/>
  <c r="CD129" i="22" s="1"/>
  <c r="BN129" i="22"/>
  <c r="CE129" i="22" s="1"/>
  <c r="BO129" i="22"/>
  <c r="CF129" i="22" s="1"/>
  <c r="BP129" i="22"/>
  <c r="CG129" i="22" s="1"/>
  <c r="BQ129" i="22"/>
  <c r="CH129" i="22" s="1"/>
  <c r="BR129" i="22"/>
  <c r="CI129" i="22" s="1"/>
  <c r="BS129" i="22"/>
  <c r="CJ129" i="22" s="1"/>
  <c r="BT129" i="22"/>
  <c r="CK129" i="22" s="1"/>
  <c r="BU129" i="22"/>
  <c r="CL129" i="22" s="1"/>
  <c r="BV129" i="22"/>
  <c r="CM129" i="22" s="1"/>
  <c r="BW129" i="22"/>
  <c r="CN129" i="22" s="1"/>
  <c r="CQ129" i="22"/>
  <c r="CR129" i="22"/>
  <c r="CS129" i="22"/>
  <c r="CT129" i="22"/>
  <c r="CV129" i="22"/>
  <c r="CW129" i="22"/>
  <c r="CX129" i="22"/>
  <c r="BG130" i="22"/>
  <c r="BX130" i="22" s="1"/>
  <c r="BH130" i="22"/>
  <c r="BY130" i="22" s="1"/>
  <c r="BI130" i="22"/>
  <c r="BZ130" i="22" s="1"/>
  <c r="BK130" i="22"/>
  <c r="CB130" i="22" s="1"/>
  <c r="BL130" i="22"/>
  <c r="CC130" i="22" s="1"/>
  <c r="BM130" i="22"/>
  <c r="CD130" i="22" s="1"/>
  <c r="BN130" i="22"/>
  <c r="CE130" i="22" s="1"/>
  <c r="BO130" i="22"/>
  <c r="CF130" i="22" s="1"/>
  <c r="BP130" i="22"/>
  <c r="CG130" i="22" s="1"/>
  <c r="BQ130" i="22"/>
  <c r="CH130" i="22" s="1"/>
  <c r="BR130" i="22"/>
  <c r="CI130" i="22" s="1"/>
  <c r="BS130" i="22"/>
  <c r="CJ130" i="22" s="1"/>
  <c r="BT130" i="22"/>
  <c r="CK130" i="22" s="1"/>
  <c r="BU130" i="22"/>
  <c r="CL130" i="22" s="1"/>
  <c r="BV130" i="22"/>
  <c r="CM130" i="22" s="1"/>
  <c r="BW130" i="22"/>
  <c r="CN130" i="22" s="1"/>
  <c r="CQ130" i="22"/>
  <c r="CR130" i="22"/>
  <c r="CS130" i="22"/>
  <c r="CT130" i="22"/>
  <c r="CV130" i="22"/>
  <c r="CW130" i="22"/>
  <c r="CX130" i="22"/>
  <c r="CU131" i="22"/>
  <c r="BG131" i="22"/>
  <c r="BX131" i="22" s="1"/>
  <c r="BH131" i="22"/>
  <c r="BY131" i="22" s="1"/>
  <c r="BI131" i="22"/>
  <c r="BZ131" i="22" s="1"/>
  <c r="BK131" i="22"/>
  <c r="CB131" i="22" s="1"/>
  <c r="BL131" i="22"/>
  <c r="CC131" i="22" s="1"/>
  <c r="BM131" i="22"/>
  <c r="CD131" i="22" s="1"/>
  <c r="BN131" i="22"/>
  <c r="CE131" i="22" s="1"/>
  <c r="BO131" i="22"/>
  <c r="CF131" i="22" s="1"/>
  <c r="BP131" i="22"/>
  <c r="CG131" i="22" s="1"/>
  <c r="BQ131" i="22"/>
  <c r="CH131" i="22" s="1"/>
  <c r="BR131" i="22"/>
  <c r="CI131" i="22" s="1"/>
  <c r="BS131" i="22"/>
  <c r="CJ131" i="22" s="1"/>
  <c r="BT131" i="22"/>
  <c r="CK131" i="22" s="1"/>
  <c r="BU131" i="22"/>
  <c r="CL131" i="22" s="1"/>
  <c r="BV131" i="22"/>
  <c r="CM131" i="22" s="1"/>
  <c r="BW131" i="22"/>
  <c r="CN131" i="22" s="1"/>
  <c r="CQ131" i="22"/>
  <c r="CR131" i="22"/>
  <c r="CS131" i="22"/>
  <c r="CT131" i="22"/>
  <c r="CV131" i="22"/>
  <c r="CW131" i="22"/>
  <c r="CX131" i="22"/>
  <c r="BG132" i="22"/>
  <c r="BX132" i="22" s="1"/>
  <c r="BH132" i="22"/>
  <c r="BY132" i="22" s="1"/>
  <c r="BI132" i="22"/>
  <c r="BZ132" i="22" s="1"/>
  <c r="BK132" i="22"/>
  <c r="CB132" i="22" s="1"/>
  <c r="BL132" i="22"/>
  <c r="CC132" i="22" s="1"/>
  <c r="BM132" i="22"/>
  <c r="CD132" i="22" s="1"/>
  <c r="BN132" i="22"/>
  <c r="CE132" i="22" s="1"/>
  <c r="BO132" i="22"/>
  <c r="CF132" i="22" s="1"/>
  <c r="BP132" i="22"/>
  <c r="CG132" i="22" s="1"/>
  <c r="BQ132" i="22"/>
  <c r="CH132" i="22" s="1"/>
  <c r="BR132" i="22"/>
  <c r="CI132" i="22" s="1"/>
  <c r="BS132" i="22"/>
  <c r="CJ132" i="22" s="1"/>
  <c r="BT132" i="22"/>
  <c r="CK132" i="22" s="1"/>
  <c r="BU132" i="22"/>
  <c r="CL132" i="22" s="1"/>
  <c r="BV132" i="22"/>
  <c r="CM132" i="22" s="1"/>
  <c r="BW132" i="22"/>
  <c r="CN132" i="22" s="1"/>
  <c r="CQ132" i="22"/>
  <c r="CR132" i="22"/>
  <c r="CS132" i="22"/>
  <c r="CT132" i="22"/>
  <c r="CV132" i="22"/>
  <c r="CW132" i="22"/>
  <c r="CX132" i="22"/>
  <c r="BG133" i="22"/>
  <c r="BX133" i="22" s="1"/>
  <c r="BH133" i="22"/>
  <c r="BY133" i="22" s="1"/>
  <c r="BI133" i="22"/>
  <c r="BZ133" i="22" s="1"/>
  <c r="BK133" i="22"/>
  <c r="CB133" i="22" s="1"/>
  <c r="BL133" i="22"/>
  <c r="CC133" i="22" s="1"/>
  <c r="BM133" i="22"/>
  <c r="CD133" i="22" s="1"/>
  <c r="BN133" i="22"/>
  <c r="CE133" i="22" s="1"/>
  <c r="BO133" i="22"/>
  <c r="CF133" i="22" s="1"/>
  <c r="BP133" i="22"/>
  <c r="CG133" i="22" s="1"/>
  <c r="BQ133" i="22"/>
  <c r="CH133" i="22" s="1"/>
  <c r="BR133" i="22"/>
  <c r="CI133" i="22" s="1"/>
  <c r="BS133" i="22"/>
  <c r="CJ133" i="22" s="1"/>
  <c r="BT133" i="22"/>
  <c r="CK133" i="22" s="1"/>
  <c r="BU133" i="22"/>
  <c r="CL133" i="22" s="1"/>
  <c r="BV133" i="22"/>
  <c r="CM133" i="22" s="1"/>
  <c r="BW133" i="22"/>
  <c r="CN133" i="22" s="1"/>
  <c r="CQ133" i="22"/>
  <c r="CR133" i="22"/>
  <c r="CS133" i="22"/>
  <c r="CT133" i="22"/>
  <c r="CV133" i="22"/>
  <c r="CW133" i="22"/>
  <c r="CX133" i="22"/>
  <c r="BG134" i="22"/>
  <c r="BX134" i="22" s="1"/>
  <c r="BH134" i="22"/>
  <c r="BY134" i="22" s="1"/>
  <c r="BI134" i="22"/>
  <c r="BZ134" i="22" s="1"/>
  <c r="BK134" i="22"/>
  <c r="CB134" i="22" s="1"/>
  <c r="BL134" i="22"/>
  <c r="CC134" i="22" s="1"/>
  <c r="BM134" i="22"/>
  <c r="CD134" i="22" s="1"/>
  <c r="BN134" i="22"/>
  <c r="CE134" i="22" s="1"/>
  <c r="BO134" i="22"/>
  <c r="CF134" i="22" s="1"/>
  <c r="BP134" i="22"/>
  <c r="CG134" i="22" s="1"/>
  <c r="BQ134" i="22"/>
  <c r="CH134" i="22" s="1"/>
  <c r="BR134" i="22"/>
  <c r="CI134" i="22" s="1"/>
  <c r="BS134" i="22"/>
  <c r="CJ134" i="22" s="1"/>
  <c r="BT134" i="22"/>
  <c r="CK134" i="22" s="1"/>
  <c r="BU134" i="22"/>
  <c r="CL134" i="22" s="1"/>
  <c r="BV134" i="22"/>
  <c r="CM134" i="22" s="1"/>
  <c r="BW134" i="22"/>
  <c r="CN134" i="22" s="1"/>
  <c r="CQ134" i="22"/>
  <c r="CR134" i="22"/>
  <c r="CS134" i="22"/>
  <c r="CT134" i="22"/>
  <c r="CV134" i="22"/>
  <c r="CW134" i="22"/>
  <c r="CX134" i="22"/>
  <c r="BG135" i="22"/>
  <c r="BH135" i="22"/>
  <c r="BY135" i="22" s="1"/>
  <c r="BI135" i="22"/>
  <c r="BZ135" i="22" s="1"/>
  <c r="BK135" i="22"/>
  <c r="CB135" i="22" s="1"/>
  <c r="BL135" i="22"/>
  <c r="CC135" i="22" s="1"/>
  <c r="BM135" i="22"/>
  <c r="CD135" i="22" s="1"/>
  <c r="BN135" i="22"/>
  <c r="CE135" i="22" s="1"/>
  <c r="BO135" i="22"/>
  <c r="CF135" i="22" s="1"/>
  <c r="BP135" i="22"/>
  <c r="CG135" i="22" s="1"/>
  <c r="BQ135" i="22"/>
  <c r="CH135" i="22" s="1"/>
  <c r="BR135" i="22"/>
  <c r="CI135" i="22" s="1"/>
  <c r="BS135" i="22"/>
  <c r="CJ135" i="22" s="1"/>
  <c r="BT135" i="22"/>
  <c r="CK135" i="22" s="1"/>
  <c r="BU135" i="22"/>
  <c r="CL135" i="22" s="1"/>
  <c r="BV135" i="22"/>
  <c r="CM135" i="22" s="1"/>
  <c r="BW135" i="22"/>
  <c r="CN135" i="22" s="1"/>
  <c r="BX135" i="22"/>
  <c r="CQ135" i="22"/>
  <c r="CR135" i="22"/>
  <c r="CS135" i="22"/>
  <c r="CT135" i="22"/>
  <c r="CV135" i="22"/>
  <c r="CW135" i="22"/>
  <c r="CX135" i="22"/>
  <c r="BG136" i="22"/>
  <c r="BX136" i="22" s="1"/>
  <c r="BH136" i="22"/>
  <c r="BY136" i="22" s="1"/>
  <c r="BI136" i="22"/>
  <c r="BZ136" i="22" s="1"/>
  <c r="BK136" i="22"/>
  <c r="CB136" i="22" s="1"/>
  <c r="BL136" i="22"/>
  <c r="CC136" i="22" s="1"/>
  <c r="BM136" i="22"/>
  <c r="CD136" i="22" s="1"/>
  <c r="BN136" i="22"/>
  <c r="CE136" i="22" s="1"/>
  <c r="BO136" i="22"/>
  <c r="CF136" i="22" s="1"/>
  <c r="BP136" i="22"/>
  <c r="CG136" i="22" s="1"/>
  <c r="BQ136" i="22"/>
  <c r="CH136" i="22" s="1"/>
  <c r="BR136" i="22"/>
  <c r="CI136" i="22" s="1"/>
  <c r="BS136" i="22"/>
  <c r="CJ136" i="22" s="1"/>
  <c r="BT136" i="22"/>
  <c r="CK136" i="22" s="1"/>
  <c r="BU136" i="22"/>
  <c r="CL136" i="22" s="1"/>
  <c r="BV136" i="22"/>
  <c r="CM136" i="22" s="1"/>
  <c r="BW136" i="22"/>
  <c r="CN136" i="22" s="1"/>
  <c r="CQ136" i="22"/>
  <c r="CR136" i="22"/>
  <c r="CS136" i="22"/>
  <c r="CT136" i="22"/>
  <c r="CV136" i="22"/>
  <c r="CW136" i="22"/>
  <c r="CX136" i="22"/>
  <c r="BG137" i="22"/>
  <c r="BX137" i="22" s="1"/>
  <c r="BH137" i="22"/>
  <c r="BY137" i="22" s="1"/>
  <c r="BI137" i="22"/>
  <c r="BZ137" i="22" s="1"/>
  <c r="BK137" i="22"/>
  <c r="CB137" i="22" s="1"/>
  <c r="BL137" i="22"/>
  <c r="CC137" i="22" s="1"/>
  <c r="BM137" i="22"/>
  <c r="CD137" i="22" s="1"/>
  <c r="BN137" i="22"/>
  <c r="CE137" i="22" s="1"/>
  <c r="BO137" i="22"/>
  <c r="CF137" i="22" s="1"/>
  <c r="BP137" i="22"/>
  <c r="CG137" i="22" s="1"/>
  <c r="BQ137" i="22"/>
  <c r="CH137" i="22" s="1"/>
  <c r="BR137" i="22"/>
  <c r="CI137" i="22" s="1"/>
  <c r="BS137" i="22"/>
  <c r="CJ137" i="22" s="1"/>
  <c r="BT137" i="22"/>
  <c r="CK137" i="22" s="1"/>
  <c r="BU137" i="22"/>
  <c r="CL137" i="22" s="1"/>
  <c r="BV137" i="22"/>
  <c r="CM137" i="22" s="1"/>
  <c r="BW137" i="22"/>
  <c r="CN137" i="22" s="1"/>
  <c r="CQ137" i="22"/>
  <c r="CR137" i="22"/>
  <c r="CS137" i="22"/>
  <c r="CT137" i="22"/>
  <c r="CV137" i="22"/>
  <c r="CW137" i="22"/>
  <c r="CX137" i="22"/>
  <c r="BG138" i="22"/>
  <c r="BX138" i="22" s="1"/>
  <c r="BH138" i="22"/>
  <c r="BY138" i="22" s="1"/>
  <c r="BI138" i="22"/>
  <c r="BZ138" i="22" s="1"/>
  <c r="BK138" i="22"/>
  <c r="CB138" i="22" s="1"/>
  <c r="BL138" i="22"/>
  <c r="CC138" i="22" s="1"/>
  <c r="BM138" i="22"/>
  <c r="CD138" i="22" s="1"/>
  <c r="BN138" i="22"/>
  <c r="CE138" i="22" s="1"/>
  <c r="BO138" i="22"/>
  <c r="CF138" i="22" s="1"/>
  <c r="BP138" i="22"/>
  <c r="CG138" i="22" s="1"/>
  <c r="BQ138" i="22"/>
  <c r="CH138" i="22" s="1"/>
  <c r="BR138" i="22"/>
  <c r="CI138" i="22" s="1"/>
  <c r="BS138" i="22"/>
  <c r="CJ138" i="22" s="1"/>
  <c r="BT138" i="22"/>
  <c r="CK138" i="22" s="1"/>
  <c r="BU138" i="22"/>
  <c r="CL138" i="22" s="1"/>
  <c r="BV138" i="22"/>
  <c r="CM138" i="22" s="1"/>
  <c r="BW138" i="22"/>
  <c r="CN138" i="22" s="1"/>
  <c r="CQ138" i="22"/>
  <c r="CR138" i="22"/>
  <c r="CS138" i="22"/>
  <c r="CT138" i="22"/>
  <c r="CV138" i="22"/>
  <c r="CW138" i="22"/>
  <c r="CX138" i="22"/>
  <c r="BG139" i="22"/>
  <c r="BX139" i="22" s="1"/>
  <c r="BH139" i="22"/>
  <c r="BY139" i="22" s="1"/>
  <c r="BI139" i="22"/>
  <c r="BZ139" i="22" s="1"/>
  <c r="BK139" i="22"/>
  <c r="CB139" i="22" s="1"/>
  <c r="BL139" i="22"/>
  <c r="CC139" i="22" s="1"/>
  <c r="BM139" i="22"/>
  <c r="CD139" i="22" s="1"/>
  <c r="BN139" i="22"/>
  <c r="CE139" i="22" s="1"/>
  <c r="BO139" i="22"/>
  <c r="CF139" i="22" s="1"/>
  <c r="BP139" i="22"/>
  <c r="CG139" i="22" s="1"/>
  <c r="BQ139" i="22"/>
  <c r="CH139" i="22" s="1"/>
  <c r="BR139" i="22"/>
  <c r="CI139" i="22" s="1"/>
  <c r="BS139" i="22"/>
  <c r="CJ139" i="22" s="1"/>
  <c r="BT139" i="22"/>
  <c r="CK139" i="22" s="1"/>
  <c r="BU139" i="22"/>
  <c r="CL139" i="22" s="1"/>
  <c r="BV139" i="22"/>
  <c r="CM139" i="22" s="1"/>
  <c r="BW139" i="22"/>
  <c r="CN139" i="22" s="1"/>
  <c r="CQ139" i="22"/>
  <c r="CR139" i="22"/>
  <c r="CS139" i="22"/>
  <c r="CT139" i="22"/>
  <c r="CV139" i="22"/>
  <c r="CW139" i="22"/>
  <c r="CX139" i="22"/>
  <c r="BG140" i="22"/>
  <c r="BX140" i="22" s="1"/>
  <c r="BH140" i="22"/>
  <c r="BY140" i="22" s="1"/>
  <c r="BI140" i="22"/>
  <c r="BZ140" i="22" s="1"/>
  <c r="BK140" i="22"/>
  <c r="CB140" i="22" s="1"/>
  <c r="BL140" i="22"/>
  <c r="CC140" i="22" s="1"/>
  <c r="BM140" i="22"/>
  <c r="CD140" i="22" s="1"/>
  <c r="BN140" i="22"/>
  <c r="CE140" i="22" s="1"/>
  <c r="BO140" i="22"/>
  <c r="CF140" i="22" s="1"/>
  <c r="BP140" i="22"/>
  <c r="CG140" i="22" s="1"/>
  <c r="BQ140" i="22"/>
  <c r="CH140" i="22" s="1"/>
  <c r="BR140" i="22"/>
  <c r="CI140" i="22" s="1"/>
  <c r="BS140" i="22"/>
  <c r="CJ140" i="22" s="1"/>
  <c r="BT140" i="22"/>
  <c r="CK140" i="22" s="1"/>
  <c r="BU140" i="22"/>
  <c r="CL140" i="22" s="1"/>
  <c r="BV140" i="22"/>
  <c r="CM140" i="22" s="1"/>
  <c r="BW140" i="22"/>
  <c r="CN140" i="22" s="1"/>
  <c r="CQ140" i="22"/>
  <c r="CR140" i="22"/>
  <c r="CS140" i="22"/>
  <c r="CT140" i="22"/>
  <c r="CV140" i="22"/>
  <c r="CW140" i="22"/>
  <c r="CX140" i="22"/>
  <c r="BG141" i="22"/>
  <c r="BX141" i="22" s="1"/>
  <c r="BH141" i="22"/>
  <c r="BY141" i="22" s="1"/>
  <c r="BI141" i="22"/>
  <c r="BZ141" i="22" s="1"/>
  <c r="BK141" i="22"/>
  <c r="CB141" i="22" s="1"/>
  <c r="BL141" i="22"/>
  <c r="CC141" i="22" s="1"/>
  <c r="BM141" i="22"/>
  <c r="CD141" i="22" s="1"/>
  <c r="BN141" i="22"/>
  <c r="CE141" i="22" s="1"/>
  <c r="BO141" i="22"/>
  <c r="CF141" i="22" s="1"/>
  <c r="BP141" i="22"/>
  <c r="CG141" i="22" s="1"/>
  <c r="BQ141" i="22"/>
  <c r="CH141" i="22" s="1"/>
  <c r="BR141" i="22"/>
  <c r="CI141" i="22" s="1"/>
  <c r="BS141" i="22"/>
  <c r="CJ141" i="22" s="1"/>
  <c r="BT141" i="22"/>
  <c r="CK141" i="22" s="1"/>
  <c r="BU141" i="22"/>
  <c r="CL141" i="22" s="1"/>
  <c r="BV141" i="22"/>
  <c r="CM141" i="22" s="1"/>
  <c r="BW141" i="22"/>
  <c r="CN141" i="22" s="1"/>
  <c r="CQ141" i="22"/>
  <c r="CR141" i="22"/>
  <c r="CS141" i="22"/>
  <c r="CT141" i="22"/>
  <c r="CV141" i="22"/>
  <c r="CW141" i="22"/>
  <c r="CX141" i="22"/>
  <c r="BG142" i="22"/>
  <c r="BX142" i="22" s="1"/>
  <c r="BH142" i="22"/>
  <c r="BY142" i="22" s="1"/>
  <c r="BI142" i="22"/>
  <c r="BZ142" i="22" s="1"/>
  <c r="BK142" i="22"/>
  <c r="CB142" i="22" s="1"/>
  <c r="BL142" i="22"/>
  <c r="CC142" i="22" s="1"/>
  <c r="BM142" i="22"/>
  <c r="CD142" i="22" s="1"/>
  <c r="BN142" i="22"/>
  <c r="CE142" i="22" s="1"/>
  <c r="BO142" i="22"/>
  <c r="CF142" i="22" s="1"/>
  <c r="BP142" i="22"/>
  <c r="CG142" i="22" s="1"/>
  <c r="BQ142" i="22"/>
  <c r="CH142" i="22" s="1"/>
  <c r="BR142" i="22"/>
  <c r="CI142" i="22" s="1"/>
  <c r="BS142" i="22"/>
  <c r="CJ142" i="22" s="1"/>
  <c r="BT142" i="22"/>
  <c r="CK142" i="22" s="1"/>
  <c r="BU142" i="22"/>
  <c r="CL142" i="22" s="1"/>
  <c r="BV142" i="22"/>
  <c r="CM142" i="22" s="1"/>
  <c r="BW142" i="22"/>
  <c r="CN142" i="22" s="1"/>
  <c r="CQ142" i="22"/>
  <c r="CR142" i="22"/>
  <c r="CS142" i="22"/>
  <c r="CT142" i="22"/>
  <c r="CV142" i="22"/>
  <c r="CW142" i="22"/>
  <c r="CX142" i="22"/>
  <c r="BG143" i="22"/>
  <c r="BX143" i="22" s="1"/>
  <c r="BH143" i="22"/>
  <c r="BY143" i="22" s="1"/>
  <c r="BI143" i="22"/>
  <c r="BZ143" i="22" s="1"/>
  <c r="BK143" i="22"/>
  <c r="CB143" i="22" s="1"/>
  <c r="BL143" i="22"/>
  <c r="CC143" i="22" s="1"/>
  <c r="BM143" i="22"/>
  <c r="CD143" i="22" s="1"/>
  <c r="BN143" i="22"/>
  <c r="CE143" i="22" s="1"/>
  <c r="BO143" i="22"/>
  <c r="CF143" i="22" s="1"/>
  <c r="BP143" i="22"/>
  <c r="CG143" i="22" s="1"/>
  <c r="BQ143" i="22"/>
  <c r="CH143" i="22" s="1"/>
  <c r="BR143" i="22"/>
  <c r="CI143" i="22" s="1"/>
  <c r="BS143" i="22"/>
  <c r="CJ143" i="22" s="1"/>
  <c r="BT143" i="22"/>
  <c r="CK143" i="22" s="1"/>
  <c r="BU143" i="22"/>
  <c r="CL143" i="22" s="1"/>
  <c r="BV143" i="22"/>
  <c r="CM143" i="22" s="1"/>
  <c r="BW143" i="22"/>
  <c r="CN143" i="22" s="1"/>
  <c r="CQ143" i="22"/>
  <c r="CR143" i="22"/>
  <c r="CS143" i="22"/>
  <c r="CT143" i="22"/>
  <c r="CV143" i="22"/>
  <c r="CW143" i="22"/>
  <c r="CX143" i="22"/>
  <c r="BG144" i="22"/>
  <c r="BX144" i="22" s="1"/>
  <c r="BH144" i="22"/>
  <c r="BY144" i="22" s="1"/>
  <c r="BI144" i="22"/>
  <c r="BZ144" i="22" s="1"/>
  <c r="BK144" i="22"/>
  <c r="CB144" i="22" s="1"/>
  <c r="BL144" i="22"/>
  <c r="CC144" i="22" s="1"/>
  <c r="BM144" i="22"/>
  <c r="CD144" i="22" s="1"/>
  <c r="BN144" i="22"/>
  <c r="CE144" i="22" s="1"/>
  <c r="BO144" i="22"/>
  <c r="CF144" i="22" s="1"/>
  <c r="BP144" i="22"/>
  <c r="CG144" i="22" s="1"/>
  <c r="BQ144" i="22"/>
  <c r="CH144" i="22" s="1"/>
  <c r="BR144" i="22"/>
  <c r="CI144" i="22" s="1"/>
  <c r="BS144" i="22"/>
  <c r="CJ144" i="22" s="1"/>
  <c r="BT144" i="22"/>
  <c r="CK144" i="22" s="1"/>
  <c r="BU144" i="22"/>
  <c r="CL144" i="22" s="1"/>
  <c r="BV144" i="22"/>
  <c r="CM144" i="22" s="1"/>
  <c r="BW144" i="22"/>
  <c r="CN144" i="22" s="1"/>
  <c r="CQ144" i="22"/>
  <c r="CR144" i="22"/>
  <c r="CS144" i="22"/>
  <c r="CT144" i="22"/>
  <c r="CV144" i="22"/>
  <c r="CW144" i="22"/>
  <c r="CX144" i="22"/>
  <c r="BG145" i="22"/>
  <c r="BX145" i="22" s="1"/>
  <c r="BH145" i="22"/>
  <c r="BY145" i="22" s="1"/>
  <c r="BI145" i="22"/>
  <c r="BZ145" i="22" s="1"/>
  <c r="BK145" i="22"/>
  <c r="CB145" i="22" s="1"/>
  <c r="BL145" i="22"/>
  <c r="BM145" i="22"/>
  <c r="CD145" i="22" s="1"/>
  <c r="BN145" i="22"/>
  <c r="CE145" i="22" s="1"/>
  <c r="BO145" i="22"/>
  <c r="CF145" i="22" s="1"/>
  <c r="BP145" i="22"/>
  <c r="CG145" i="22" s="1"/>
  <c r="BQ145" i="22"/>
  <c r="CH145" i="22" s="1"/>
  <c r="BR145" i="22"/>
  <c r="CI145" i="22" s="1"/>
  <c r="BS145" i="22"/>
  <c r="CJ145" i="22" s="1"/>
  <c r="BT145" i="22"/>
  <c r="CK145" i="22" s="1"/>
  <c r="BU145" i="22"/>
  <c r="CL145" i="22" s="1"/>
  <c r="BV145" i="22"/>
  <c r="CM145" i="22" s="1"/>
  <c r="BW145" i="22"/>
  <c r="CN145" i="22" s="1"/>
  <c r="CC145" i="22"/>
  <c r="CQ145" i="22"/>
  <c r="CR145" i="22"/>
  <c r="CS145" i="22"/>
  <c r="CT145" i="22"/>
  <c r="CV145" i="22"/>
  <c r="CW145" i="22"/>
  <c r="CX145" i="22"/>
  <c r="BG146" i="22"/>
  <c r="BX146" i="22" s="1"/>
  <c r="BH146" i="22"/>
  <c r="BY146" i="22" s="1"/>
  <c r="BI146" i="22"/>
  <c r="BZ146" i="22" s="1"/>
  <c r="BK146" i="22"/>
  <c r="CB146" i="22" s="1"/>
  <c r="BL146" i="22"/>
  <c r="CC146" i="22" s="1"/>
  <c r="BM146" i="22"/>
  <c r="CD146" i="22" s="1"/>
  <c r="BN146" i="22"/>
  <c r="CE146" i="22" s="1"/>
  <c r="BO146" i="22"/>
  <c r="CF146" i="22" s="1"/>
  <c r="BP146" i="22"/>
  <c r="CG146" i="22" s="1"/>
  <c r="BQ146" i="22"/>
  <c r="CH146" i="22" s="1"/>
  <c r="BR146" i="22"/>
  <c r="CI146" i="22" s="1"/>
  <c r="BS146" i="22"/>
  <c r="CJ146" i="22" s="1"/>
  <c r="BT146" i="22"/>
  <c r="CK146" i="22" s="1"/>
  <c r="BU146" i="22"/>
  <c r="CL146" i="22" s="1"/>
  <c r="BV146" i="22"/>
  <c r="CM146" i="22" s="1"/>
  <c r="BW146" i="22"/>
  <c r="CN146" i="22" s="1"/>
  <c r="CQ146" i="22"/>
  <c r="CR146" i="22"/>
  <c r="CS146" i="22"/>
  <c r="CT146" i="22"/>
  <c r="CV146" i="22"/>
  <c r="CW146" i="22"/>
  <c r="CX146" i="22"/>
  <c r="BG147" i="22"/>
  <c r="BX147" i="22" s="1"/>
  <c r="BH147" i="22"/>
  <c r="BY147" i="22" s="1"/>
  <c r="BI147" i="22"/>
  <c r="BZ147" i="22" s="1"/>
  <c r="BK147" i="22"/>
  <c r="CB147" i="22" s="1"/>
  <c r="BL147" i="22"/>
  <c r="CC147" i="22" s="1"/>
  <c r="BM147" i="22"/>
  <c r="CD147" i="22" s="1"/>
  <c r="BN147" i="22"/>
  <c r="CE147" i="22" s="1"/>
  <c r="BO147" i="22"/>
  <c r="CF147" i="22" s="1"/>
  <c r="BP147" i="22"/>
  <c r="CG147" i="22" s="1"/>
  <c r="BQ147" i="22"/>
  <c r="CH147" i="22" s="1"/>
  <c r="BR147" i="22"/>
  <c r="CI147" i="22" s="1"/>
  <c r="BS147" i="22"/>
  <c r="CJ147" i="22" s="1"/>
  <c r="BT147" i="22"/>
  <c r="CK147" i="22" s="1"/>
  <c r="BU147" i="22"/>
  <c r="CL147" i="22" s="1"/>
  <c r="BV147" i="22"/>
  <c r="CM147" i="22" s="1"/>
  <c r="BW147" i="22"/>
  <c r="CN147" i="22" s="1"/>
  <c r="CQ147" i="22"/>
  <c r="CR147" i="22"/>
  <c r="CS147" i="22"/>
  <c r="CT147" i="22"/>
  <c r="CV147" i="22"/>
  <c r="CW147" i="22"/>
  <c r="CX147" i="22"/>
  <c r="BG148" i="22"/>
  <c r="BX148" i="22" s="1"/>
  <c r="BH148" i="22"/>
  <c r="BY148" i="22" s="1"/>
  <c r="BI148" i="22"/>
  <c r="BZ148" i="22" s="1"/>
  <c r="BK148" i="22"/>
  <c r="CB148" i="22" s="1"/>
  <c r="BL148" i="22"/>
  <c r="CC148" i="22" s="1"/>
  <c r="BM148" i="22"/>
  <c r="CD148" i="22" s="1"/>
  <c r="BN148" i="22"/>
  <c r="CE148" i="22" s="1"/>
  <c r="BO148" i="22"/>
  <c r="CF148" i="22" s="1"/>
  <c r="BP148" i="22"/>
  <c r="CG148" i="22" s="1"/>
  <c r="BQ148" i="22"/>
  <c r="CH148" i="22" s="1"/>
  <c r="BR148" i="22"/>
  <c r="CI148" i="22" s="1"/>
  <c r="BS148" i="22"/>
  <c r="CJ148" i="22" s="1"/>
  <c r="BT148" i="22"/>
  <c r="CK148" i="22" s="1"/>
  <c r="BU148" i="22"/>
  <c r="CL148" i="22" s="1"/>
  <c r="BV148" i="22"/>
  <c r="CM148" i="22" s="1"/>
  <c r="BW148" i="22"/>
  <c r="CN148" i="22" s="1"/>
  <c r="CQ148" i="22"/>
  <c r="CR148" i="22"/>
  <c r="CS148" i="22"/>
  <c r="CT148" i="22"/>
  <c r="CV148" i="22"/>
  <c r="CW148" i="22"/>
  <c r="CX148" i="22"/>
  <c r="BG149" i="22"/>
  <c r="BH149" i="22"/>
  <c r="BY149" i="22" s="1"/>
  <c r="BI149" i="22"/>
  <c r="BZ149" i="22" s="1"/>
  <c r="BK149" i="22"/>
  <c r="CB149" i="22" s="1"/>
  <c r="BL149" i="22"/>
  <c r="CC149" i="22" s="1"/>
  <c r="BM149" i="22"/>
  <c r="CD149" i="22" s="1"/>
  <c r="BN149" i="22"/>
  <c r="CE149" i="22" s="1"/>
  <c r="BO149" i="22"/>
  <c r="CF149" i="22" s="1"/>
  <c r="BP149" i="22"/>
  <c r="CG149" i="22" s="1"/>
  <c r="BQ149" i="22"/>
  <c r="CH149" i="22" s="1"/>
  <c r="BR149" i="22"/>
  <c r="CI149" i="22" s="1"/>
  <c r="BS149" i="22"/>
  <c r="CJ149" i="22" s="1"/>
  <c r="BT149" i="22"/>
  <c r="CK149" i="22" s="1"/>
  <c r="BU149" i="22"/>
  <c r="CL149" i="22" s="1"/>
  <c r="BV149" i="22"/>
  <c r="CM149" i="22" s="1"/>
  <c r="BW149" i="22"/>
  <c r="CN149" i="22" s="1"/>
  <c r="BX149" i="22"/>
  <c r="CQ149" i="22"/>
  <c r="CR149" i="22"/>
  <c r="CS149" i="22"/>
  <c r="CT149" i="22"/>
  <c r="CV149" i="22"/>
  <c r="CW149" i="22"/>
  <c r="CX149" i="22"/>
  <c r="BG150" i="22"/>
  <c r="BX150" i="22" s="1"/>
  <c r="BH150" i="22"/>
  <c r="BY150" i="22" s="1"/>
  <c r="BI150" i="22"/>
  <c r="BZ150" i="22" s="1"/>
  <c r="BK150" i="22"/>
  <c r="CB150" i="22" s="1"/>
  <c r="BL150" i="22"/>
  <c r="CC150" i="22" s="1"/>
  <c r="BM150" i="22"/>
  <c r="CD150" i="22" s="1"/>
  <c r="BN150" i="22"/>
  <c r="CE150" i="22" s="1"/>
  <c r="BO150" i="22"/>
  <c r="CF150" i="22" s="1"/>
  <c r="BP150" i="22"/>
  <c r="CG150" i="22" s="1"/>
  <c r="BQ150" i="22"/>
  <c r="CH150" i="22" s="1"/>
  <c r="BR150" i="22"/>
  <c r="CI150" i="22" s="1"/>
  <c r="BS150" i="22"/>
  <c r="CJ150" i="22" s="1"/>
  <c r="BT150" i="22"/>
  <c r="CK150" i="22" s="1"/>
  <c r="BU150" i="22"/>
  <c r="CL150" i="22" s="1"/>
  <c r="BV150" i="22"/>
  <c r="CM150" i="22" s="1"/>
  <c r="BW150" i="22"/>
  <c r="CN150" i="22" s="1"/>
  <c r="CQ150" i="22"/>
  <c r="CR150" i="22"/>
  <c r="CS150" i="22"/>
  <c r="CT150" i="22"/>
  <c r="CV150" i="22"/>
  <c r="CW150" i="22"/>
  <c r="CX150" i="22"/>
  <c r="BG151" i="22"/>
  <c r="BX151" i="22" s="1"/>
  <c r="BH151" i="22"/>
  <c r="BY151" i="22" s="1"/>
  <c r="BI151" i="22"/>
  <c r="BZ151" i="22" s="1"/>
  <c r="BK151" i="22"/>
  <c r="CB151" i="22" s="1"/>
  <c r="BL151" i="22"/>
  <c r="CC151" i="22" s="1"/>
  <c r="BM151" i="22"/>
  <c r="CD151" i="22" s="1"/>
  <c r="BN151" i="22"/>
  <c r="CE151" i="22" s="1"/>
  <c r="BO151" i="22"/>
  <c r="CF151" i="22" s="1"/>
  <c r="BP151" i="22"/>
  <c r="CG151" i="22" s="1"/>
  <c r="BQ151" i="22"/>
  <c r="CH151" i="22" s="1"/>
  <c r="BR151" i="22"/>
  <c r="CI151" i="22" s="1"/>
  <c r="BS151" i="22"/>
  <c r="CJ151" i="22" s="1"/>
  <c r="BT151" i="22"/>
  <c r="CK151" i="22" s="1"/>
  <c r="BU151" i="22"/>
  <c r="CL151" i="22" s="1"/>
  <c r="BV151" i="22"/>
  <c r="CM151" i="22" s="1"/>
  <c r="BW151" i="22"/>
  <c r="CN151" i="22" s="1"/>
  <c r="CQ151" i="22"/>
  <c r="CR151" i="22"/>
  <c r="CS151" i="22"/>
  <c r="CT151" i="22"/>
  <c r="CV151" i="22"/>
  <c r="CW151" i="22"/>
  <c r="CX151" i="22"/>
  <c r="BG152" i="22"/>
  <c r="BX152" i="22" s="1"/>
  <c r="BH152" i="22"/>
  <c r="BY152" i="22" s="1"/>
  <c r="BI152" i="22"/>
  <c r="BZ152" i="22" s="1"/>
  <c r="BK152" i="22"/>
  <c r="CB152" i="22" s="1"/>
  <c r="BL152" i="22"/>
  <c r="CC152" i="22" s="1"/>
  <c r="BM152" i="22"/>
  <c r="CD152" i="22" s="1"/>
  <c r="BN152" i="22"/>
  <c r="CE152" i="22" s="1"/>
  <c r="BO152" i="22"/>
  <c r="CF152" i="22" s="1"/>
  <c r="BP152" i="22"/>
  <c r="CG152" i="22" s="1"/>
  <c r="BQ152" i="22"/>
  <c r="CH152" i="22" s="1"/>
  <c r="BR152" i="22"/>
  <c r="CI152" i="22" s="1"/>
  <c r="BS152" i="22"/>
  <c r="CJ152" i="22" s="1"/>
  <c r="BT152" i="22"/>
  <c r="CK152" i="22" s="1"/>
  <c r="BU152" i="22"/>
  <c r="CL152" i="22" s="1"/>
  <c r="BV152" i="22"/>
  <c r="CM152" i="22" s="1"/>
  <c r="BW152" i="22"/>
  <c r="CN152" i="22" s="1"/>
  <c r="CQ152" i="22"/>
  <c r="CR152" i="22"/>
  <c r="CS152" i="22"/>
  <c r="CT152" i="22"/>
  <c r="CV152" i="22"/>
  <c r="CW152" i="22"/>
  <c r="CX152" i="22"/>
  <c r="BG153" i="22"/>
  <c r="BX153" i="22" s="1"/>
  <c r="BH153" i="22"/>
  <c r="BY153" i="22" s="1"/>
  <c r="BI153" i="22"/>
  <c r="BZ153" i="22" s="1"/>
  <c r="BK153" i="22"/>
  <c r="CB153" i="22" s="1"/>
  <c r="BL153" i="22"/>
  <c r="CC153" i="22" s="1"/>
  <c r="BM153" i="22"/>
  <c r="CD153" i="22" s="1"/>
  <c r="BN153" i="22"/>
  <c r="CE153" i="22" s="1"/>
  <c r="BO153" i="22"/>
  <c r="CF153" i="22" s="1"/>
  <c r="BP153" i="22"/>
  <c r="CG153" i="22" s="1"/>
  <c r="BQ153" i="22"/>
  <c r="CH153" i="22" s="1"/>
  <c r="BR153" i="22"/>
  <c r="CI153" i="22" s="1"/>
  <c r="BS153" i="22"/>
  <c r="CJ153" i="22" s="1"/>
  <c r="BT153" i="22"/>
  <c r="CK153" i="22" s="1"/>
  <c r="BU153" i="22"/>
  <c r="CL153" i="22" s="1"/>
  <c r="BV153" i="22"/>
  <c r="CM153" i="22" s="1"/>
  <c r="BW153" i="22"/>
  <c r="CN153" i="22" s="1"/>
  <c r="CQ153" i="22"/>
  <c r="CR153" i="22"/>
  <c r="CS153" i="22"/>
  <c r="CT153" i="22"/>
  <c r="CV153" i="22"/>
  <c r="CW153" i="22"/>
  <c r="CX153" i="22"/>
  <c r="BG154" i="22"/>
  <c r="BX154" i="22" s="1"/>
  <c r="BH154" i="22"/>
  <c r="BY154" i="22" s="1"/>
  <c r="BI154" i="22"/>
  <c r="BZ154" i="22" s="1"/>
  <c r="BK154" i="22"/>
  <c r="CB154" i="22" s="1"/>
  <c r="BL154" i="22"/>
  <c r="CC154" i="22" s="1"/>
  <c r="BM154" i="22"/>
  <c r="CD154" i="22" s="1"/>
  <c r="BN154" i="22"/>
  <c r="CE154" i="22" s="1"/>
  <c r="BO154" i="22"/>
  <c r="CF154" i="22" s="1"/>
  <c r="BP154" i="22"/>
  <c r="CG154" i="22" s="1"/>
  <c r="BQ154" i="22"/>
  <c r="CH154" i="22" s="1"/>
  <c r="BR154" i="22"/>
  <c r="CI154" i="22" s="1"/>
  <c r="BS154" i="22"/>
  <c r="CJ154" i="22" s="1"/>
  <c r="BT154" i="22"/>
  <c r="CK154" i="22" s="1"/>
  <c r="BU154" i="22"/>
  <c r="CL154" i="22" s="1"/>
  <c r="BV154" i="22"/>
  <c r="CM154" i="22" s="1"/>
  <c r="BW154" i="22"/>
  <c r="CN154" i="22" s="1"/>
  <c r="CQ154" i="22"/>
  <c r="CR154" i="22"/>
  <c r="CS154" i="22"/>
  <c r="CT154" i="22"/>
  <c r="CV154" i="22"/>
  <c r="CW154" i="22"/>
  <c r="CX154" i="22"/>
  <c r="BG155" i="22"/>
  <c r="BX155" i="22" s="1"/>
  <c r="BH155" i="22"/>
  <c r="BY155" i="22" s="1"/>
  <c r="BI155" i="22"/>
  <c r="BZ155" i="22" s="1"/>
  <c r="BK155" i="22"/>
  <c r="CB155" i="22" s="1"/>
  <c r="BL155" i="22"/>
  <c r="CC155" i="22" s="1"/>
  <c r="BM155" i="22"/>
  <c r="CD155" i="22" s="1"/>
  <c r="BN155" i="22"/>
  <c r="CE155" i="22" s="1"/>
  <c r="BO155" i="22"/>
  <c r="CF155" i="22" s="1"/>
  <c r="BP155" i="22"/>
  <c r="CG155" i="22" s="1"/>
  <c r="BQ155" i="22"/>
  <c r="CH155" i="22" s="1"/>
  <c r="BR155" i="22"/>
  <c r="CI155" i="22" s="1"/>
  <c r="BS155" i="22"/>
  <c r="CJ155" i="22" s="1"/>
  <c r="BT155" i="22"/>
  <c r="CK155" i="22" s="1"/>
  <c r="BU155" i="22"/>
  <c r="CL155" i="22" s="1"/>
  <c r="BV155" i="22"/>
  <c r="CM155" i="22" s="1"/>
  <c r="BW155" i="22"/>
  <c r="CN155" i="22" s="1"/>
  <c r="CQ155" i="22"/>
  <c r="CR155" i="22"/>
  <c r="CS155" i="22"/>
  <c r="CT155" i="22"/>
  <c r="CV155" i="22"/>
  <c r="CW155" i="22"/>
  <c r="CX155" i="22"/>
  <c r="BG156" i="22"/>
  <c r="BX156" i="22" s="1"/>
  <c r="BH156" i="22"/>
  <c r="BY156" i="22" s="1"/>
  <c r="BI156" i="22"/>
  <c r="BZ156" i="22" s="1"/>
  <c r="BK156" i="22"/>
  <c r="CB156" i="22" s="1"/>
  <c r="BL156" i="22"/>
  <c r="CC156" i="22" s="1"/>
  <c r="BM156" i="22"/>
  <c r="CD156" i="22" s="1"/>
  <c r="BN156" i="22"/>
  <c r="CE156" i="22" s="1"/>
  <c r="BO156" i="22"/>
  <c r="CF156" i="22" s="1"/>
  <c r="BP156" i="22"/>
  <c r="CG156" i="22" s="1"/>
  <c r="BQ156" i="22"/>
  <c r="CH156" i="22" s="1"/>
  <c r="BR156" i="22"/>
  <c r="CI156" i="22" s="1"/>
  <c r="BS156" i="22"/>
  <c r="CJ156" i="22" s="1"/>
  <c r="BT156" i="22"/>
  <c r="CK156" i="22" s="1"/>
  <c r="BU156" i="22"/>
  <c r="CL156" i="22" s="1"/>
  <c r="BV156" i="22"/>
  <c r="CM156" i="22" s="1"/>
  <c r="BW156" i="22"/>
  <c r="CN156" i="22" s="1"/>
  <c r="CQ156" i="22"/>
  <c r="CR156" i="22"/>
  <c r="CS156" i="22"/>
  <c r="CT156" i="22"/>
  <c r="CV156" i="22"/>
  <c r="CW156" i="22"/>
  <c r="CX156" i="22"/>
  <c r="BG157" i="22"/>
  <c r="BX157" i="22" s="1"/>
  <c r="BH157" i="22"/>
  <c r="BY157" i="22" s="1"/>
  <c r="BI157" i="22"/>
  <c r="BZ157" i="22" s="1"/>
  <c r="BK157" i="22"/>
  <c r="CB157" i="22" s="1"/>
  <c r="BL157" i="22"/>
  <c r="BM157" i="22"/>
  <c r="CD157" i="22" s="1"/>
  <c r="BN157" i="22"/>
  <c r="CE157" i="22" s="1"/>
  <c r="BO157" i="22"/>
  <c r="CF157" i="22" s="1"/>
  <c r="BP157" i="22"/>
  <c r="CG157" i="22" s="1"/>
  <c r="BQ157" i="22"/>
  <c r="CH157" i="22" s="1"/>
  <c r="BR157" i="22"/>
  <c r="CI157" i="22" s="1"/>
  <c r="BS157" i="22"/>
  <c r="CJ157" i="22" s="1"/>
  <c r="BT157" i="22"/>
  <c r="CK157" i="22" s="1"/>
  <c r="BU157" i="22"/>
  <c r="CL157" i="22" s="1"/>
  <c r="BV157" i="22"/>
  <c r="CM157" i="22" s="1"/>
  <c r="BW157" i="22"/>
  <c r="CN157" i="22" s="1"/>
  <c r="CC157" i="22"/>
  <c r="CQ157" i="22"/>
  <c r="CR157" i="22"/>
  <c r="CS157" i="22"/>
  <c r="CT157" i="22"/>
  <c r="CV157" i="22"/>
  <c r="CW157" i="22"/>
  <c r="CX157" i="22"/>
  <c r="BG158" i="22"/>
  <c r="BX158" i="22" s="1"/>
  <c r="BH158" i="22"/>
  <c r="BY158" i="22" s="1"/>
  <c r="BI158" i="22"/>
  <c r="BZ158" i="22" s="1"/>
  <c r="BK158" i="22"/>
  <c r="CB158" i="22" s="1"/>
  <c r="BL158" i="22"/>
  <c r="CC158" i="22" s="1"/>
  <c r="BM158" i="22"/>
  <c r="CD158" i="22" s="1"/>
  <c r="BN158" i="22"/>
  <c r="CE158" i="22" s="1"/>
  <c r="BO158" i="22"/>
  <c r="CF158" i="22" s="1"/>
  <c r="BP158" i="22"/>
  <c r="CG158" i="22" s="1"/>
  <c r="BQ158" i="22"/>
  <c r="CH158" i="22" s="1"/>
  <c r="BR158" i="22"/>
  <c r="CI158" i="22" s="1"/>
  <c r="BS158" i="22"/>
  <c r="CJ158" i="22" s="1"/>
  <c r="BT158" i="22"/>
  <c r="CK158" i="22" s="1"/>
  <c r="BU158" i="22"/>
  <c r="CL158" i="22" s="1"/>
  <c r="BV158" i="22"/>
  <c r="CM158" i="22" s="1"/>
  <c r="BW158" i="22"/>
  <c r="CN158" i="22" s="1"/>
  <c r="CQ158" i="22"/>
  <c r="CR158" i="22"/>
  <c r="CS158" i="22"/>
  <c r="CT158" i="22"/>
  <c r="CV158" i="22"/>
  <c r="CW158" i="22"/>
  <c r="CX158" i="22"/>
  <c r="CZ165" i="22" l="1"/>
  <c r="DQ165" i="22" s="1"/>
  <c r="DG160" i="22"/>
  <c r="DI160" i="22"/>
  <c r="DS160" i="22" s="1"/>
  <c r="DC165" i="22"/>
  <c r="DV165" i="22" s="1"/>
  <c r="CZ163" i="22"/>
  <c r="DQ163" i="22" s="1"/>
  <c r="DD162" i="22"/>
  <c r="DW162" i="22" s="1"/>
  <c r="DK161" i="22"/>
  <c r="DU161" i="22" s="1"/>
  <c r="DE163" i="22"/>
  <c r="DD163" i="22"/>
  <c r="DW163" i="22" s="1"/>
  <c r="DG164" i="22"/>
  <c r="DO162" i="22"/>
  <c r="DE160" i="22"/>
  <c r="DM162" i="22"/>
  <c r="DG163" i="22"/>
  <c r="DN162" i="22"/>
  <c r="DJ164" i="22"/>
  <c r="DF164" i="22"/>
  <c r="CY162" i="22"/>
  <c r="DP162" i="22" s="1"/>
  <c r="DM160" i="22"/>
  <c r="CZ161" i="22"/>
  <c r="DQ161" i="22" s="1"/>
  <c r="DC164" i="22"/>
  <c r="DV164" i="22" s="1"/>
  <c r="DK165" i="22"/>
  <c r="DU165" i="22" s="1"/>
  <c r="DK162" i="22"/>
  <c r="DU162" i="22" s="1"/>
  <c r="DO161" i="22"/>
  <c r="DJ162" i="22"/>
  <c r="DA163" i="22"/>
  <c r="DR163" i="22" s="1"/>
  <c r="DF161" i="22"/>
  <c r="DC163" i="22"/>
  <c r="DV163" i="22" s="1"/>
  <c r="DM163" i="22"/>
  <c r="DB165" i="22"/>
  <c r="DT165" i="22" s="1"/>
  <c r="DL163" i="22"/>
  <c r="DJ163" i="22"/>
  <c r="DB162" i="22"/>
  <c r="DT162" i="22" s="1"/>
  <c r="DI163" i="22"/>
  <c r="CO160" i="22"/>
  <c r="CY165" i="22"/>
  <c r="DP165" i="22" s="1"/>
  <c r="DL160" i="22"/>
  <c r="CO162" i="22"/>
  <c r="DI165" i="22"/>
  <c r="DF165" i="22"/>
  <c r="CY163" i="22"/>
  <c r="DP163" i="22" s="1"/>
  <c r="CO163" i="22"/>
  <c r="DL162" i="22"/>
  <c r="DN160" i="22"/>
  <c r="DO163" i="22"/>
  <c r="CZ160" i="22"/>
  <c r="DQ160" i="22" s="1"/>
  <c r="DB160" i="22"/>
  <c r="DT160" i="22" s="1"/>
  <c r="DA160" i="22"/>
  <c r="DR160" i="22" s="1"/>
  <c r="DB163" i="22"/>
  <c r="DT163" i="22" s="1"/>
  <c r="DK160" i="22"/>
  <c r="DU160" i="22" s="1"/>
  <c r="DF163" i="22"/>
  <c r="DE161" i="22"/>
  <c r="DL164" i="22"/>
  <c r="DH162" i="22"/>
  <c r="CY164" i="22"/>
  <c r="DP164" i="22" s="1"/>
  <c r="DN165" i="22"/>
  <c r="DO160" i="22"/>
  <c r="DF162" i="22"/>
  <c r="DG162" i="22"/>
  <c r="DB161" i="22"/>
  <c r="DT161" i="22" s="1"/>
  <c r="DN161" i="22"/>
  <c r="DE164" i="22"/>
  <c r="DM165" i="22"/>
  <c r="DL161" i="22"/>
  <c r="DA161" i="22"/>
  <c r="DR161" i="22" s="1"/>
  <c r="DA164" i="22"/>
  <c r="DR164" i="22" s="1"/>
  <c r="DN164" i="22"/>
  <c r="DO164" i="22"/>
  <c r="DL165" i="22"/>
  <c r="DH161" i="22"/>
  <c r="DI162" i="22"/>
  <c r="DM161" i="22"/>
  <c r="DC161" i="22"/>
  <c r="DV161" i="22" s="1"/>
  <c r="DO165" i="22"/>
  <c r="DB164" i="22"/>
  <c r="DT164" i="22" s="1"/>
  <c r="DM164" i="22"/>
  <c r="CY161" i="22"/>
  <c r="DP161" i="22" s="1"/>
  <c r="CO161" i="22"/>
  <c r="CO164" i="22"/>
  <c r="DI164" i="22"/>
  <c r="DS164" i="22" s="1"/>
  <c r="DC160" i="22"/>
  <c r="DV160" i="22" s="1"/>
  <c r="DG161" i="22"/>
  <c r="DE162" i="22"/>
  <c r="DJ161" i="22"/>
  <c r="CZ162" i="22"/>
  <c r="DQ162" i="22" s="1"/>
  <c r="DK164" i="22"/>
  <c r="DU164" i="22" s="1"/>
  <c r="CO165" i="22"/>
  <c r="CZ164" i="22"/>
  <c r="DQ164" i="22" s="1"/>
  <c r="DH164" i="22"/>
  <c r="DD165" i="22"/>
  <c r="DW165" i="22" s="1"/>
  <c r="DD164" i="22"/>
  <c r="DW164" i="22" s="1"/>
  <c r="DY165" i="22"/>
  <c r="CO84" i="22"/>
  <c r="CO25" i="22"/>
  <c r="BC25" i="22" s="1"/>
  <c r="CP25" i="22" s="1"/>
  <c r="CO19" i="22"/>
  <c r="CO12" i="22"/>
  <c r="BC12" i="22" s="1"/>
  <c r="CP12" i="22" s="1"/>
  <c r="CO10" i="22"/>
  <c r="BC10" i="22" s="1"/>
  <c r="CP10" i="22" s="1"/>
  <c r="CO8" i="22"/>
  <c r="BC8" i="22" s="1"/>
  <c r="CP8" i="22" s="1"/>
  <c r="CO6" i="22"/>
  <c r="K131" i="22"/>
  <c r="CO23" i="22"/>
  <c r="CO17" i="22"/>
  <c r="BC17" i="22" s="1"/>
  <c r="CP17" i="22" s="1"/>
  <c r="CO104" i="22"/>
  <c r="CO82" i="22"/>
  <c r="BC82" i="22" s="1"/>
  <c r="CP82" i="22" s="1"/>
  <c r="CO21" i="22"/>
  <c r="BC21" i="22" s="1"/>
  <c r="CP21" i="22" s="1"/>
  <c r="CO15" i="22"/>
  <c r="BC15" i="22" s="1"/>
  <c r="CP15" i="22" s="1"/>
  <c r="CO14" i="22"/>
  <c r="K43" i="22"/>
  <c r="K23" i="22"/>
  <c r="K12" i="22"/>
  <c r="K6" i="22"/>
  <c r="K21" i="22"/>
  <c r="K15" i="22"/>
  <c r="K14" i="22"/>
  <c r="K10" i="22"/>
  <c r="K127" i="22"/>
  <c r="K46" i="22"/>
  <c r="K41" i="22"/>
  <c r="K25" i="22"/>
  <c r="K19" i="22"/>
  <c r="K13" i="22"/>
  <c r="K129" i="22"/>
  <c r="K79" i="22"/>
  <c r="K44" i="22"/>
  <c r="K38" i="22"/>
  <c r="K17" i="22"/>
  <c r="K8" i="22"/>
  <c r="BB6" i="22"/>
  <c r="BA70" i="22"/>
  <c r="BA105" i="22"/>
  <c r="BA85" i="22"/>
  <c r="BJ87" i="22"/>
  <c r="CA87" i="22" s="1"/>
  <c r="DD87" i="22" s="1"/>
  <c r="DW87" i="22" s="1"/>
  <c r="DE104" i="22"/>
  <c r="DO15" i="22"/>
  <c r="DK15" i="22"/>
  <c r="DU15" i="22" s="1"/>
  <c r="DH91" i="22"/>
  <c r="DE36" i="22"/>
  <c r="DK84" i="22"/>
  <c r="DU84" i="22" s="1"/>
  <c r="DD84" i="22"/>
  <c r="DW84" i="22" s="1"/>
  <c r="DJ83" i="22"/>
  <c r="DI82" i="22"/>
  <c r="DH44" i="22"/>
  <c r="DJ29" i="22"/>
  <c r="DG14" i="22"/>
  <c r="DL14" i="22"/>
  <c r="DK17" i="22"/>
  <c r="DU17" i="22" s="1"/>
  <c r="DG12" i="22"/>
  <c r="DL84" i="22"/>
  <c r="DK82" i="22"/>
  <c r="DU82" i="22" s="1"/>
  <c r="DD82" i="22"/>
  <c r="DW82" i="22" s="1"/>
  <c r="DK19" i="22"/>
  <c r="DU19" i="22" s="1"/>
  <c r="DK23" i="22"/>
  <c r="DU23" i="22" s="1"/>
  <c r="DL82" i="22"/>
  <c r="DI18" i="22"/>
  <c r="DG109" i="22"/>
  <c r="DE103" i="22"/>
  <c r="DI99" i="22"/>
  <c r="DA86" i="22"/>
  <c r="DR86" i="22" s="1"/>
  <c r="DG83" i="22"/>
  <c r="DE26" i="22"/>
  <c r="DG96" i="22"/>
  <c r="DH69" i="22"/>
  <c r="DE28" i="22"/>
  <c r="CZ8" i="22"/>
  <c r="DQ8" i="22" s="1"/>
  <c r="DG131" i="22"/>
  <c r="DJ130" i="22"/>
  <c r="DF105" i="22"/>
  <c r="DE95" i="22"/>
  <c r="DH86" i="22"/>
  <c r="DJ76" i="22"/>
  <c r="DE24" i="22"/>
  <c r="DF23" i="22"/>
  <c r="DF13" i="22"/>
  <c r="DG129" i="22"/>
  <c r="DJ128" i="22"/>
  <c r="DE126" i="22"/>
  <c r="DE121" i="22"/>
  <c r="DE117" i="22"/>
  <c r="DH104" i="22"/>
  <c r="DG88" i="22"/>
  <c r="DG127" i="22"/>
  <c r="DG123" i="22"/>
  <c r="DG118" i="22"/>
  <c r="CZ106" i="22"/>
  <c r="DQ106" i="22" s="1"/>
  <c r="DH106" i="22"/>
  <c r="CY107" i="22"/>
  <c r="DP107" i="22" s="1"/>
  <c r="DH107" i="22"/>
  <c r="DH132" i="22"/>
  <c r="DJ132" i="22"/>
  <c r="DF132" i="22"/>
  <c r="DI156" i="22"/>
  <c r="DH148" i="22"/>
  <c r="DH144" i="22"/>
  <c r="DJ157" i="22"/>
  <c r="DF153" i="22"/>
  <c r="DJ149" i="22"/>
  <c r="DF145" i="22"/>
  <c r="DJ137" i="22"/>
  <c r="DF130" i="22"/>
  <c r="DF128" i="22"/>
  <c r="DH125" i="22"/>
  <c r="DH120" i="22"/>
  <c r="DE71" i="22"/>
  <c r="DI71" i="22"/>
  <c r="DG68" i="22"/>
  <c r="DE64" i="22"/>
  <c r="DO19" i="22"/>
  <c r="DD19" i="22"/>
  <c r="DW19" i="22" s="1"/>
  <c r="DH152" i="22"/>
  <c r="DI148" i="22"/>
  <c r="DI130" i="22"/>
  <c r="DG120" i="22"/>
  <c r="DG116" i="22"/>
  <c r="DH116" i="22"/>
  <c r="DH115" i="22"/>
  <c r="DG111" i="22"/>
  <c r="DE107" i="22"/>
  <c r="DF107" i="22"/>
  <c r="DJ105" i="22"/>
  <c r="DI78" i="22"/>
  <c r="CZ77" i="22"/>
  <c r="DQ77" i="22" s="1"/>
  <c r="DE77" i="22"/>
  <c r="CY74" i="22"/>
  <c r="DP74" i="22" s="1"/>
  <c r="DI158" i="22"/>
  <c r="DH158" i="22"/>
  <c r="DI154" i="22"/>
  <c r="DH154" i="22"/>
  <c r="DI150" i="22"/>
  <c r="DH150" i="22"/>
  <c r="DI146" i="22"/>
  <c r="DH146" i="22"/>
  <c r="DI142" i="22"/>
  <c r="DH142" i="22"/>
  <c r="DI138" i="22"/>
  <c r="DH138" i="22"/>
  <c r="DI134" i="22"/>
  <c r="DH134" i="22"/>
  <c r="CZ131" i="22"/>
  <c r="DQ131" i="22" s="1"/>
  <c r="CZ129" i="22"/>
  <c r="DQ129" i="22" s="1"/>
  <c r="CZ127" i="22"/>
  <c r="DQ127" i="22" s="1"/>
  <c r="DG115" i="22"/>
  <c r="DH113" i="22"/>
  <c r="DE112" i="22"/>
  <c r="DA106" i="22"/>
  <c r="DR106" i="22" s="1"/>
  <c r="DJ102" i="22"/>
  <c r="DH100" i="22"/>
  <c r="DF97" i="22"/>
  <c r="DI96" i="22"/>
  <c r="DH94" i="22"/>
  <c r="DI91" i="22"/>
  <c r="DE86" i="22"/>
  <c r="DI86" i="22"/>
  <c r="DA82" i="22"/>
  <c r="DR82" i="22" s="1"/>
  <c r="DJ79" i="22"/>
  <c r="DG77" i="22"/>
  <c r="DE76" i="22"/>
  <c r="DE75" i="22"/>
  <c r="DA75" i="22"/>
  <c r="DR75" i="22" s="1"/>
  <c r="CZ73" i="22"/>
  <c r="DQ73" i="22" s="1"/>
  <c r="DI72" i="22"/>
  <c r="DG70" i="22"/>
  <c r="CY70" i="22"/>
  <c r="DP70" i="22" s="1"/>
  <c r="DH25" i="22"/>
  <c r="CZ21" i="22"/>
  <c r="DQ21" i="22" s="1"/>
  <c r="DH21" i="22"/>
  <c r="DI152" i="22"/>
  <c r="DI144" i="22"/>
  <c r="DF157" i="22"/>
  <c r="DJ153" i="22"/>
  <c r="DF149" i="22"/>
  <c r="DJ145" i="22"/>
  <c r="DJ141" i="22"/>
  <c r="DJ133" i="22"/>
  <c r="DI128" i="22"/>
  <c r="DG125" i="22"/>
  <c r="DJ155" i="22"/>
  <c r="DF155" i="22"/>
  <c r="DJ151" i="22"/>
  <c r="DF151" i="22"/>
  <c r="DJ147" i="22"/>
  <c r="DJ143" i="22"/>
  <c r="DF143" i="22"/>
  <c r="DJ139" i="22"/>
  <c r="DJ135" i="22"/>
  <c r="DH131" i="22"/>
  <c r="DH129" i="22"/>
  <c r="DH127" i="22"/>
  <c r="DH123" i="22"/>
  <c r="DH118" i="22"/>
  <c r="DG113" i="22"/>
  <c r="DE110" i="22"/>
  <c r="DH102" i="22"/>
  <c r="DH99" i="22"/>
  <c r="DF95" i="22"/>
  <c r="DA95" i="22"/>
  <c r="DR95" i="22" s="1"/>
  <c r="DH92" i="22"/>
  <c r="DF89" i="22"/>
  <c r="DI88" i="22"/>
  <c r="DF78" i="22"/>
  <c r="DF74" i="22"/>
  <c r="DH73" i="22"/>
  <c r="DE73" i="22"/>
  <c r="DA71" i="22"/>
  <c r="DR71" i="22" s="1"/>
  <c r="DE67" i="22"/>
  <c r="DI67" i="22"/>
  <c r="DG25" i="22"/>
  <c r="DH156" i="22"/>
  <c r="DH140" i="22"/>
  <c r="DI136" i="22"/>
  <c r="DH136" i="22"/>
  <c r="CY132" i="22"/>
  <c r="DP132" i="22" s="1"/>
  <c r="DE124" i="22"/>
  <c r="DE119" i="22"/>
  <c r="DE122" i="22"/>
  <c r="DE114" i="22"/>
  <c r="DH111" i="22"/>
  <c r="DE108" i="22"/>
  <c r="DI104" i="22"/>
  <c r="DF103" i="22"/>
  <c r="DA103" i="22"/>
  <c r="DR103" i="22" s="1"/>
  <c r="DJ94" i="22"/>
  <c r="CY78" i="22"/>
  <c r="DP78" i="22" s="1"/>
  <c r="DE74" i="22"/>
  <c r="DJ72" i="22"/>
  <c r="DE66" i="22"/>
  <c r="DE54" i="22"/>
  <c r="DH17" i="22"/>
  <c r="DJ103" i="22"/>
  <c r="DJ100" i="22"/>
  <c r="DJ95" i="22"/>
  <c r="CZ95" i="22"/>
  <c r="DQ95" i="22" s="1"/>
  <c r="DJ92" i="22"/>
  <c r="DJ87" i="22"/>
  <c r="DG84" i="22"/>
  <c r="DA84" i="22"/>
  <c r="DR84" i="22" s="1"/>
  <c r="DG78" i="22"/>
  <c r="DA77" i="22"/>
  <c r="DR77" i="22" s="1"/>
  <c r="DG74" i="22"/>
  <c r="DH65" i="22"/>
  <c r="DE58" i="22"/>
  <c r="DG44" i="22"/>
  <c r="DE34" i="22"/>
  <c r="CZ23" i="22"/>
  <c r="DQ23" i="22" s="1"/>
  <c r="DH23" i="22"/>
  <c r="DE22" i="22"/>
  <c r="DN19" i="22"/>
  <c r="DG19" i="22"/>
  <c r="DE19" i="22"/>
  <c r="DD8" i="22"/>
  <c r="DW8" i="22" s="1"/>
  <c r="CZ6" i="22"/>
  <c r="DQ6" i="22" s="1"/>
  <c r="DH109" i="22"/>
  <c r="CY105" i="22"/>
  <c r="DP105" i="22" s="1"/>
  <c r="DJ101" i="22"/>
  <c r="DA101" i="22"/>
  <c r="DR101" i="22" s="1"/>
  <c r="CZ101" i="22"/>
  <c r="DQ101" i="22" s="1"/>
  <c r="DG97" i="22"/>
  <c r="DJ93" i="22"/>
  <c r="DA93" i="22"/>
  <c r="DR93" i="22" s="1"/>
  <c r="CZ93" i="22"/>
  <c r="DQ93" i="22" s="1"/>
  <c r="DG89" i="22"/>
  <c r="DM82" i="22"/>
  <c r="DJ82" i="22"/>
  <c r="DB82" i="22"/>
  <c r="DT82" i="22" s="1"/>
  <c r="DA81" i="22"/>
  <c r="DR81" i="22" s="1"/>
  <c r="DI77" i="22"/>
  <c r="DI64" i="22"/>
  <c r="DA64" i="22"/>
  <c r="DR64" i="22" s="1"/>
  <c r="DE62" i="22"/>
  <c r="DE32" i="22"/>
  <c r="DE30" i="22"/>
  <c r="DI11" i="22"/>
  <c r="DG103" i="22"/>
  <c r="DG98" i="22"/>
  <c r="DI98" i="22"/>
  <c r="DG95" i="22"/>
  <c r="DG90" i="22"/>
  <c r="DI90" i="22"/>
  <c r="DI85" i="22"/>
  <c r="DG85" i="22"/>
  <c r="CY83" i="22"/>
  <c r="DP83" i="22" s="1"/>
  <c r="DJ70" i="22"/>
  <c r="DA68" i="22"/>
  <c r="DR68" i="22" s="1"/>
  <c r="DH67" i="22"/>
  <c r="DI66" i="22"/>
  <c r="DA66" i="22"/>
  <c r="DR66" i="22" s="1"/>
  <c r="DF66" i="22"/>
  <c r="DE50" i="22"/>
  <c r="DG46" i="22"/>
  <c r="DL19" i="22"/>
  <c r="DF16" i="22"/>
  <c r="DN14" i="22"/>
  <c r="BC14" i="22"/>
  <c r="CP14" i="22" s="1"/>
  <c r="DN12" i="22"/>
  <c r="DD10" i="22"/>
  <c r="DW10" i="22" s="1"/>
  <c r="DD6" i="22"/>
  <c r="DW6" i="22" s="1"/>
  <c r="DI45" i="22"/>
  <c r="DI40" i="22"/>
  <c r="DH35" i="22"/>
  <c r="DA33" i="22"/>
  <c r="DR33" i="22" s="1"/>
  <c r="DJ25" i="22"/>
  <c r="DH15" i="22"/>
  <c r="DI14" i="22"/>
  <c r="DL12" i="22"/>
  <c r="DI12" i="22"/>
  <c r="DF62" i="22"/>
  <c r="CZ61" i="22"/>
  <c r="DQ61" i="22" s="1"/>
  <c r="DE60" i="22"/>
  <c r="DF58" i="22"/>
  <c r="CZ57" i="22"/>
  <c r="DQ57" i="22" s="1"/>
  <c r="DE56" i="22"/>
  <c r="DF54" i="22"/>
  <c r="CZ53" i="22"/>
  <c r="DQ53" i="22" s="1"/>
  <c r="DE52" i="22"/>
  <c r="DF50" i="22"/>
  <c r="CZ49" i="22"/>
  <c r="DQ49" i="22" s="1"/>
  <c r="DE48" i="22"/>
  <c r="DI47" i="22"/>
  <c r="DJ47" i="22"/>
  <c r="DD23" i="22"/>
  <c r="DW23" i="22" s="1"/>
  <c r="DJ21" i="22"/>
  <c r="DJ17" i="22"/>
  <c r="DG16" i="22"/>
  <c r="DK12" i="22"/>
  <c r="DU12" i="22" s="1"/>
  <c r="DD12" i="22"/>
  <c r="DW12" i="22" s="1"/>
  <c r="CZ63" i="22"/>
  <c r="DQ63" i="22" s="1"/>
  <c r="DF60" i="22"/>
  <c r="CZ59" i="22"/>
  <c r="DQ59" i="22" s="1"/>
  <c r="DF56" i="22"/>
  <c r="CZ55" i="22"/>
  <c r="DQ55" i="22" s="1"/>
  <c r="DF52" i="22"/>
  <c r="CZ51" i="22"/>
  <c r="DQ51" i="22" s="1"/>
  <c r="DF48" i="22"/>
  <c r="DJ23" i="22"/>
  <c r="DF21" i="22"/>
  <c r="DO14" i="22"/>
  <c r="DM14" i="22"/>
  <c r="DB14" i="22"/>
  <c r="DT14" i="22" s="1"/>
  <c r="DO12" i="22"/>
  <c r="DM12" i="22"/>
  <c r="BA152" i="22"/>
  <c r="CU152" i="22"/>
  <c r="K152" i="22" s="1"/>
  <c r="BJ152" i="22"/>
  <c r="CA152" i="22" s="1"/>
  <c r="DO152" i="22" s="1"/>
  <c r="DA151" i="22"/>
  <c r="DR151" i="22" s="1"/>
  <c r="CZ151" i="22"/>
  <c r="DQ151" i="22" s="1"/>
  <c r="DH151" i="22"/>
  <c r="BA148" i="22"/>
  <c r="CU148" i="22"/>
  <c r="K148" i="22" s="1"/>
  <c r="BJ148" i="22"/>
  <c r="CA148" i="22" s="1"/>
  <c r="DO148" i="22" s="1"/>
  <c r="DG158" i="22"/>
  <c r="DG157" i="22"/>
  <c r="DI157" i="22"/>
  <c r="DG154" i="22"/>
  <c r="DI153" i="22"/>
  <c r="DG152" i="22"/>
  <c r="DG150" i="22"/>
  <c r="DG149" i="22"/>
  <c r="DG147" i="22"/>
  <c r="DI145" i="22"/>
  <c r="DG143" i="22"/>
  <c r="DE143" i="22"/>
  <c r="DG141" i="22"/>
  <c r="DE141" i="22"/>
  <c r="DG140" i="22"/>
  <c r="DG139" i="22"/>
  <c r="DE139" i="22"/>
  <c r="DG138" i="22"/>
  <c r="DG137" i="22"/>
  <c r="DI137" i="22"/>
  <c r="DE137" i="22"/>
  <c r="DG136" i="22"/>
  <c r="DG135" i="22"/>
  <c r="DI135" i="22"/>
  <c r="DE135" i="22"/>
  <c r="DG134" i="22"/>
  <c r="DG133" i="22"/>
  <c r="DI133" i="22"/>
  <c r="DE133" i="22"/>
  <c r="DD152" i="22"/>
  <c r="DW152" i="22" s="1"/>
  <c r="BA150" i="22"/>
  <c r="CU150" i="22"/>
  <c r="K150" i="22" s="1"/>
  <c r="BJ150" i="22"/>
  <c r="CA150" i="22" s="1"/>
  <c r="DD150" i="22" s="1"/>
  <c r="DW150" i="22" s="1"/>
  <c r="CZ149" i="22"/>
  <c r="DQ149" i="22" s="1"/>
  <c r="DH149" i="22"/>
  <c r="DA149" i="22"/>
  <c r="DR149" i="22" s="1"/>
  <c r="DF147" i="22"/>
  <c r="DE157" i="22"/>
  <c r="DG156" i="22"/>
  <c r="DG155" i="22"/>
  <c r="DE155" i="22"/>
  <c r="DG153" i="22"/>
  <c r="DE153" i="22"/>
  <c r="DG151" i="22"/>
  <c r="DI151" i="22"/>
  <c r="DI149" i="22"/>
  <c r="DE147" i="22"/>
  <c r="DG146" i="22"/>
  <c r="DG145" i="22"/>
  <c r="DE145" i="22"/>
  <c r="DG144" i="22"/>
  <c r="DI143" i="22"/>
  <c r="DG142" i="22"/>
  <c r="DI141" i="22"/>
  <c r="DI139" i="22"/>
  <c r="DE158" i="22"/>
  <c r="DE156" i="22"/>
  <c r="DE154" i="22"/>
  <c r="DE152" i="22"/>
  <c r="DE150" i="22"/>
  <c r="DE148" i="22"/>
  <c r="DE146" i="22"/>
  <c r="DE144" i="22"/>
  <c r="DE142" i="22"/>
  <c r="DE140" i="22"/>
  <c r="DE138" i="22"/>
  <c r="DE136" i="22"/>
  <c r="DE134" i="22"/>
  <c r="BA156" i="22"/>
  <c r="CU156" i="22"/>
  <c r="K156" i="22" s="1"/>
  <c r="BJ156" i="22"/>
  <c r="CA156" i="22" s="1"/>
  <c r="DD156" i="22" s="1"/>
  <c r="DW156" i="22" s="1"/>
  <c r="DH155" i="22"/>
  <c r="DA155" i="22"/>
  <c r="DR155" i="22" s="1"/>
  <c r="CZ155" i="22"/>
  <c r="DQ155" i="22" s="1"/>
  <c r="DF154" i="22"/>
  <c r="CY154" i="22"/>
  <c r="DP154" i="22" s="1"/>
  <c r="DJ154" i="22"/>
  <c r="BA154" i="22"/>
  <c r="CU154" i="22"/>
  <c r="K154" i="22" s="1"/>
  <c r="BJ154" i="22"/>
  <c r="CA154" i="22" s="1"/>
  <c r="DO154" i="22" s="1"/>
  <c r="DA153" i="22"/>
  <c r="DR153" i="22" s="1"/>
  <c r="CZ153" i="22"/>
  <c r="DQ153" i="22" s="1"/>
  <c r="DH153" i="22"/>
  <c r="DJ152" i="22"/>
  <c r="CY152" i="22"/>
  <c r="DP152" i="22" s="1"/>
  <c r="DF152" i="22"/>
  <c r="DF148" i="22"/>
  <c r="DJ148" i="22"/>
  <c r="CY148" i="22"/>
  <c r="DP148" i="22" s="1"/>
  <c r="CZ147" i="22"/>
  <c r="DQ147" i="22" s="1"/>
  <c r="DH147" i="22"/>
  <c r="DA147" i="22"/>
  <c r="DR147" i="22" s="1"/>
  <c r="DF146" i="22"/>
  <c r="DJ146" i="22"/>
  <c r="CY146" i="22"/>
  <c r="DP146" i="22" s="1"/>
  <c r="BA144" i="22"/>
  <c r="CU144" i="22"/>
  <c r="K144" i="22" s="1"/>
  <c r="BJ144" i="22"/>
  <c r="CA144" i="22" s="1"/>
  <c r="DO144" i="22" s="1"/>
  <c r="DI155" i="22"/>
  <c r="DE151" i="22"/>
  <c r="DE149" i="22"/>
  <c r="DG148" i="22"/>
  <c r="DI147" i="22"/>
  <c r="DA158" i="22"/>
  <c r="DR158" i="22" s="1"/>
  <c r="CZ158" i="22"/>
  <c r="DQ158" i="22" s="1"/>
  <c r="DA156" i="22"/>
  <c r="DR156" i="22" s="1"/>
  <c r="CZ156" i="22"/>
  <c r="DQ156" i="22" s="1"/>
  <c r="DA154" i="22"/>
  <c r="DR154" i="22" s="1"/>
  <c r="CZ154" i="22"/>
  <c r="DQ154" i="22" s="1"/>
  <c r="DA152" i="22"/>
  <c r="DR152" i="22" s="1"/>
  <c r="CZ152" i="22"/>
  <c r="DQ152" i="22" s="1"/>
  <c r="DA150" i="22"/>
  <c r="DR150" i="22" s="1"/>
  <c r="CZ150" i="22"/>
  <c r="DQ150" i="22" s="1"/>
  <c r="DA148" i="22"/>
  <c r="DR148" i="22" s="1"/>
  <c r="CZ148" i="22"/>
  <c r="DQ148" i="22" s="1"/>
  <c r="DA146" i="22"/>
  <c r="DR146" i="22" s="1"/>
  <c r="CZ146" i="22"/>
  <c r="DQ146" i="22" s="1"/>
  <c r="DA144" i="22"/>
  <c r="DR144" i="22" s="1"/>
  <c r="CZ144" i="22"/>
  <c r="DQ144" i="22" s="1"/>
  <c r="DA142" i="22"/>
  <c r="DR142" i="22" s="1"/>
  <c r="CZ142" i="22"/>
  <c r="DQ142" i="22" s="1"/>
  <c r="DA140" i="22"/>
  <c r="DR140" i="22" s="1"/>
  <c r="CZ140" i="22"/>
  <c r="DQ140" i="22" s="1"/>
  <c r="DA138" i="22"/>
  <c r="DR138" i="22" s="1"/>
  <c r="CZ138" i="22"/>
  <c r="DQ138" i="22" s="1"/>
  <c r="DA136" i="22"/>
  <c r="DR136" i="22" s="1"/>
  <c r="CZ136" i="22"/>
  <c r="DQ136" i="22" s="1"/>
  <c r="DA134" i="22"/>
  <c r="DR134" i="22" s="1"/>
  <c r="CZ134" i="22"/>
  <c r="DQ134" i="22" s="1"/>
  <c r="CY158" i="22"/>
  <c r="DP158" i="22" s="1"/>
  <c r="DF158" i="22"/>
  <c r="DJ158" i="22"/>
  <c r="BA158" i="22"/>
  <c r="CU158" i="22"/>
  <c r="K158" i="22" s="1"/>
  <c r="BJ158" i="22"/>
  <c r="CA158" i="22" s="1"/>
  <c r="DN158" i="22" s="1"/>
  <c r="CZ157" i="22"/>
  <c r="DQ157" i="22" s="1"/>
  <c r="DA157" i="22"/>
  <c r="DR157" i="22" s="1"/>
  <c r="DH157" i="22"/>
  <c r="DF156" i="22"/>
  <c r="CY156" i="22"/>
  <c r="DP156" i="22" s="1"/>
  <c r="DJ156" i="22"/>
  <c r="DF150" i="22"/>
  <c r="DJ150" i="22"/>
  <c r="CY150" i="22"/>
  <c r="DP150" i="22" s="1"/>
  <c r="BA146" i="22"/>
  <c r="CU146" i="22"/>
  <c r="K146" i="22" s="1"/>
  <c r="BJ146" i="22"/>
  <c r="CA146" i="22" s="1"/>
  <c r="DO146" i="22" s="1"/>
  <c r="CZ145" i="22"/>
  <c r="DQ145" i="22" s="1"/>
  <c r="DH145" i="22"/>
  <c r="DA145" i="22"/>
  <c r="DR145" i="22" s="1"/>
  <c r="DF144" i="22"/>
  <c r="DJ144" i="22"/>
  <c r="CY144" i="22"/>
  <c r="DP144" i="22" s="1"/>
  <c r="CZ143" i="22"/>
  <c r="DQ143" i="22" s="1"/>
  <c r="DH143" i="22"/>
  <c r="DA143" i="22"/>
  <c r="DR143" i="22" s="1"/>
  <c r="DF142" i="22"/>
  <c r="DJ142" i="22"/>
  <c r="CY142" i="22"/>
  <c r="DP142" i="22" s="1"/>
  <c r="BA142" i="22"/>
  <c r="CU142" i="22"/>
  <c r="K142" i="22" s="1"/>
  <c r="BJ142" i="22"/>
  <c r="CA142" i="22" s="1"/>
  <c r="DO142" i="22" s="1"/>
  <c r="DF141" i="22"/>
  <c r="CZ141" i="22"/>
  <c r="DQ141" i="22" s="1"/>
  <c r="DH141" i="22"/>
  <c r="DA141" i="22"/>
  <c r="DR141" i="22" s="1"/>
  <c r="DI140" i="22"/>
  <c r="DF140" i="22"/>
  <c r="DJ140" i="22"/>
  <c r="CY140" i="22"/>
  <c r="DP140" i="22" s="1"/>
  <c r="BA140" i="22"/>
  <c r="CU140" i="22"/>
  <c r="K140" i="22" s="1"/>
  <c r="BJ140" i="22"/>
  <c r="CA140" i="22" s="1"/>
  <c r="CO140" i="22" s="1"/>
  <c r="DF139" i="22"/>
  <c r="CZ139" i="22"/>
  <c r="DQ139" i="22" s="1"/>
  <c r="DH139" i="22"/>
  <c r="DA139" i="22"/>
  <c r="DR139" i="22" s="1"/>
  <c r="DF138" i="22"/>
  <c r="DJ138" i="22"/>
  <c r="CY138" i="22"/>
  <c r="DP138" i="22" s="1"/>
  <c r="BA138" i="22"/>
  <c r="CU138" i="22"/>
  <c r="K138" i="22" s="1"/>
  <c r="BJ138" i="22"/>
  <c r="CA138" i="22" s="1"/>
  <c r="CO138" i="22" s="1"/>
  <c r="DF137" i="22"/>
  <c r="CZ137" i="22"/>
  <c r="DQ137" i="22" s="1"/>
  <c r="DH137" i="22"/>
  <c r="DA137" i="22"/>
  <c r="DR137" i="22" s="1"/>
  <c r="DF136" i="22"/>
  <c r="DJ136" i="22"/>
  <c r="CY136" i="22"/>
  <c r="DP136" i="22" s="1"/>
  <c r="BA136" i="22"/>
  <c r="CU136" i="22"/>
  <c r="K136" i="22" s="1"/>
  <c r="BJ136" i="22"/>
  <c r="CA136" i="22" s="1"/>
  <c r="DN136" i="22" s="1"/>
  <c r="DF135" i="22"/>
  <c r="CZ135" i="22"/>
  <c r="DQ135" i="22" s="1"/>
  <c r="DH135" i="22"/>
  <c r="DA135" i="22"/>
  <c r="DR135" i="22" s="1"/>
  <c r="DF134" i="22"/>
  <c r="DJ134" i="22"/>
  <c r="CY134" i="22"/>
  <c r="DP134" i="22" s="1"/>
  <c r="BA134" i="22"/>
  <c r="CU134" i="22"/>
  <c r="K134" i="22" s="1"/>
  <c r="BJ134" i="22"/>
  <c r="CA134" i="22" s="1"/>
  <c r="DD134" i="22" s="1"/>
  <c r="DW134" i="22" s="1"/>
  <c r="DF133" i="22"/>
  <c r="CZ133" i="22"/>
  <c r="DQ133" i="22" s="1"/>
  <c r="DH133" i="22"/>
  <c r="DA133" i="22"/>
  <c r="DR133" i="22" s="1"/>
  <c r="BA132" i="22"/>
  <c r="CU132" i="22"/>
  <c r="K132" i="22" s="1"/>
  <c r="BJ132" i="22"/>
  <c r="CA132" i="22" s="1"/>
  <c r="DD132" i="22" s="1"/>
  <c r="DW132" i="22" s="1"/>
  <c r="CY157" i="22"/>
  <c r="DP157" i="22" s="1"/>
  <c r="CY155" i="22"/>
  <c r="DP155" i="22" s="1"/>
  <c r="CY153" i="22"/>
  <c r="DP153" i="22" s="1"/>
  <c r="CY151" i="22"/>
  <c r="DP151" i="22" s="1"/>
  <c r="CY149" i="22"/>
  <c r="DP149" i="22" s="1"/>
  <c r="CY147" i="22"/>
  <c r="DP147" i="22" s="1"/>
  <c r="CY145" i="22"/>
  <c r="DP145" i="22" s="1"/>
  <c r="CY143" i="22"/>
  <c r="DP143" i="22" s="1"/>
  <c r="CY141" i="22"/>
  <c r="DP141" i="22" s="1"/>
  <c r="CY139" i="22"/>
  <c r="DP139" i="22" s="1"/>
  <c r="CY137" i="22"/>
  <c r="DP137" i="22" s="1"/>
  <c r="CY135" i="22"/>
  <c r="DP135" i="22" s="1"/>
  <c r="CY133" i="22"/>
  <c r="DP133" i="22" s="1"/>
  <c r="DI132" i="22"/>
  <c r="DE132" i="22"/>
  <c r="DA132" i="22"/>
  <c r="DR132" i="22" s="1"/>
  <c r="DF131" i="22"/>
  <c r="DH130" i="22"/>
  <c r="CZ130" i="22"/>
  <c r="DQ130" i="22" s="1"/>
  <c r="BA130" i="22"/>
  <c r="CU130" i="22"/>
  <c r="K130" i="22" s="1"/>
  <c r="BJ130" i="22"/>
  <c r="CA130" i="22" s="1"/>
  <c r="CO130" i="22" s="1"/>
  <c r="DF129" i="22"/>
  <c r="DH128" i="22"/>
  <c r="CZ128" i="22"/>
  <c r="DQ128" i="22" s="1"/>
  <c r="BA128" i="22"/>
  <c r="CU128" i="22"/>
  <c r="K128" i="22" s="1"/>
  <c r="BJ128" i="22"/>
  <c r="CA128" i="22" s="1"/>
  <c r="DK128" i="22" s="1"/>
  <c r="DU128" i="22" s="1"/>
  <c r="DF127" i="22"/>
  <c r="DG126" i="22"/>
  <c r="DF125" i="22"/>
  <c r="DG124" i="22"/>
  <c r="DF123" i="22"/>
  <c r="DG121" i="22"/>
  <c r="DF120" i="22"/>
  <c r="DG119" i="22"/>
  <c r="DF118" i="22"/>
  <c r="DG117" i="22"/>
  <c r="DF116" i="22"/>
  <c r="DG122" i="22"/>
  <c r="DF115" i="22"/>
  <c r="DG114" i="22"/>
  <c r="DF113" i="22"/>
  <c r="DG112" i="22"/>
  <c r="DF111" i="22"/>
  <c r="DG110" i="22"/>
  <c r="DF109" i="22"/>
  <c r="DG108" i="22"/>
  <c r="CU107" i="22"/>
  <c r="K107" i="22" s="1"/>
  <c r="BJ107" i="22"/>
  <c r="CA107" i="22" s="1"/>
  <c r="DL107" i="22" s="1"/>
  <c r="BA107" i="22"/>
  <c r="CZ132" i="22"/>
  <c r="DQ132" i="22" s="1"/>
  <c r="DA131" i="22"/>
  <c r="DR131" i="22" s="1"/>
  <c r="DE130" i="22"/>
  <c r="CY130" i="22"/>
  <c r="DP130" i="22" s="1"/>
  <c r="DA129" i="22"/>
  <c r="DR129" i="22" s="1"/>
  <c r="DE128" i="22"/>
  <c r="CY128" i="22"/>
  <c r="DP128" i="22" s="1"/>
  <c r="DA127" i="22"/>
  <c r="DR127" i="22" s="1"/>
  <c r="DI126" i="22"/>
  <c r="DA126" i="22"/>
  <c r="DR126" i="22" s="1"/>
  <c r="DJ126" i="22"/>
  <c r="DF126" i="22"/>
  <c r="DA125" i="22"/>
  <c r="DR125" i="22" s="1"/>
  <c r="DI124" i="22"/>
  <c r="DA124" i="22"/>
  <c r="DR124" i="22" s="1"/>
  <c r="DJ124" i="22"/>
  <c r="DF124" i="22"/>
  <c r="DA123" i="22"/>
  <c r="DR123" i="22" s="1"/>
  <c r="DI121" i="22"/>
  <c r="DA121" i="22"/>
  <c r="DR121" i="22" s="1"/>
  <c r="DJ121" i="22"/>
  <c r="DF121" i="22"/>
  <c r="DA120" i="22"/>
  <c r="DR120" i="22" s="1"/>
  <c r="DI119" i="22"/>
  <c r="DA119" i="22"/>
  <c r="DR119" i="22" s="1"/>
  <c r="DJ119" i="22"/>
  <c r="DF119" i="22"/>
  <c r="DA118" i="22"/>
  <c r="DR118" i="22" s="1"/>
  <c r="DI117" i="22"/>
  <c r="DA117" i="22"/>
  <c r="DR117" i="22" s="1"/>
  <c r="DJ117" i="22"/>
  <c r="DF117" i="22"/>
  <c r="DA116" i="22"/>
  <c r="DR116" i="22" s="1"/>
  <c r="DI122" i="22"/>
  <c r="DA122" i="22"/>
  <c r="DR122" i="22" s="1"/>
  <c r="DJ122" i="22"/>
  <c r="DF122" i="22"/>
  <c r="DA115" i="22"/>
  <c r="DR115" i="22" s="1"/>
  <c r="DI114" i="22"/>
  <c r="DA114" i="22"/>
  <c r="DR114" i="22" s="1"/>
  <c r="DJ114" i="22"/>
  <c r="DF114" i="22"/>
  <c r="DA113" i="22"/>
  <c r="DR113" i="22" s="1"/>
  <c r="DI112" i="22"/>
  <c r="DA112" i="22"/>
  <c r="DR112" i="22" s="1"/>
  <c r="DJ112" i="22"/>
  <c r="DF112" i="22"/>
  <c r="DA111" i="22"/>
  <c r="DR111" i="22" s="1"/>
  <c r="DI110" i="22"/>
  <c r="DA110" i="22"/>
  <c r="DR110" i="22" s="1"/>
  <c r="DJ110" i="22"/>
  <c r="DF110" i="22"/>
  <c r="DA109" i="22"/>
  <c r="DR109" i="22" s="1"/>
  <c r="DI108" i="22"/>
  <c r="DA108" i="22"/>
  <c r="DR108" i="22" s="1"/>
  <c r="DJ108" i="22"/>
  <c r="DF108" i="22"/>
  <c r="DG132" i="22"/>
  <c r="DJ131" i="22"/>
  <c r="CY131" i="22"/>
  <c r="DP131" i="22" s="1"/>
  <c r="DI131" i="22"/>
  <c r="DE131" i="22"/>
  <c r="DD130" i="22"/>
  <c r="DW130" i="22" s="1"/>
  <c r="DG130" i="22"/>
  <c r="DJ129" i="22"/>
  <c r="CY129" i="22"/>
  <c r="DP129" i="22" s="1"/>
  <c r="DI129" i="22"/>
  <c r="DE129" i="22"/>
  <c r="DG128" i="22"/>
  <c r="DJ127" i="22"/>
  <c r="CY127" i="22"/>
  <c r="DP127" i="22" s="1"/>
  <c r="DI127" i="22"/>
  <c r="DE127" i="22"/>
  <c r="DH126" i="22"/>
  <c r="CZ126" i="22"/>
  <c r="DQ126" i="22" s="1"/>
  <c r="DJ125" i="22"/>
  <c r="DI125" i="22"/>
  <c r="DE125" i="22"/>
  <c r="CZ125" i="22"/>
  <c r="DQ125" i="22" s="1"/>
  <c r="DH124" i="22"/>
  <c r="CZ124" i="22"/>
  <c r="DQ124" i="22" s="1"/>
  <c r="DJ123" i="22"/>
  <c r="DI123" i="22"/>
  <c r="DE123" i="22"/>
  <c r="CZ123" i="22"/>
  <c r="DQ123" i="22" s="1"/>
  <c r="DH121" i="22"/>
  <c r="CZ121" i="22"/>
  <c r="DQ121" i="22" s="1"/>
  <c r="DJ120" i="22"/>
  <c r="DI120" i="22"/>
  <c r="DE120" i="22"/>
  <c r="CZ120" i="22"/>
  <c r="DQ120" i="22" s="1"/>
  <c r="DH119" i="22"/>
  <c r="CZ119" i="22"/>
  <c r="DQ119" i="22" s="1"/>
  <c r="DJ118" i="22"/>
  <c r="DI118" i="22"/>
  <c r="DE118" i="22"/>
  <c r="CZ118" i="22"/>
  <c r="DQ118" i="22" s="1"/>
  <c r="DH117" i="22"/>
  <c r="CZ117" i="22"/>
  <c r="DQ117" i="22" s="1"/>
  <c r="DJ116" i="22"/>
  <c r="DI116" i="22"/>
  <c r="DE116" i="22"/>
  <c r="CZ116" i="22"/>
  <c r="DQ116" i="22" s="1"/>
  <c r="DH122" i="22"/>
  <c r="CZ122" i="22"/>
  <c r="DQ122" i="22" s="1"/>
  <c r="DJ115" i="22"/>
  <c r="DI115" i="22"/>
  <c r="DE115" i="22"/>
  <c r="CZ115" i="22"/>
  <c r="DQ115" i="22" s="1"/>
  <c r="DH114" i="22"/>
  <c r="CZ114" i="22"/>
  <c r="DQ114" i="22" s="1"/>
  <c r="DJ113" i="22"/>
  <c r="DI113" i="22"/>
  <c r="DE113" i="22"/>
  <c r="CZ113" i="22"/>
  <c r="DQ113" i="22" s="1"/>
  <c r="DH112" i="22"/>
  <c r="CZ112" i="22"/>
  <c r="DQ112" i="22" s="1"/>
  <c r="DJ111" i="22"/>
  <c r="DI111" i="22"/>
  <c r="DE111" i="22"/>
  <c r="CZ111" i="22"/>
  <c r="DQ111" i="22" s="1"/>
  <c r="DH110" i="22"/>
  <c r="CZ110" i="22"/>
  <c r="DQ110" i="22" s="1"/>
  <c r="DJ109" i="22"/>
  <c r="DI109" i="22"/>
  <c r="DE109" i="22"/>
  <c r="CZ109" i="22"/>
  <c r="DQ109" i="22" s="1"/>
  <c r="DH108" i="22"/>
  <c r="CZ108" i="22"/>
  <c r="DQ108" i="22" s="1"/>
  <c r="DB104" i="22"/>
  <c r="DT104" i="22" s="1"/>
  <c r="DL104" i="22"/>
  <c r="BJ131" i="22"/>
  <c r="CA131" i="22" s="1"/>
  <c r="DO131" i="22" s="1"/>
  <c r="BA131" i="22"/>
  <c r="DA130" i="22"/>
  <c r="DR130" i="22" s="1"/>
  <c r="BJ129" i="22"/>
  <c r="CA129" i="22" s="1"/>
  <c r="DL129" i="22" s="1"/>
  <c r="BA129" i="22"/>
  <c r="DA128" i="22"/>
  <c r="DR128" i="22" s="1"/>
  <c r="BJ127" i="22"/>
  <c r="CA127" i="22" s="1"/>
  <c r="BB127" i="22" s="1"/>
  <c r="BA127" i="22"/>
  <c r="CY126" i="22"/>
  <c r="DP126" i="22" s="1"/>
  <c r="BA126" i="22"/>
  <c r="CU126" i="22"/>
  <c r="K126" i="22" s="1"/>
  <c r="BJ126" i="22"/>
  <c r="CA126" i="22" s="1"/>
  <c r="DB126" i="22" s="1"/>
  <c r="DT126" i="22" s="1"/>
  <c r="CU125" i="22"/>
  <c r="K125" i="22" s="1"/>
  <c r="BJ125" i="22"/>
  <c r="CA125" i="22" s="1"/>
  <c r="DB125" i="22" s="1"/>
  <c r="DT125" i="22" s="1"/>
  <c r="BA125" i="22"/>
  <c r="CY124" i="22"/>
  <c r="DP124" i="22" s="1"/>
  <c r="BA124" i="22"/>
  <c r="CU124" i="22"/>
  <c r="K124" i="22" s="1"/>
  <c r="BJ124" i="22"/>
  <c r="CA124" i="22" s="1"/>
  <c r="DB124" i="22" s="1"/>
  <c r="DT124" i="22" s="1"/>
  <c r="CU123" i="22"/>
  <c r="K123" i="22" s="1"/>
  <c r="BJ123" i="22"/>
  <c r="CA123" i="22" s="1"/>
  <c r="DB123" i="22" s="1"/>
  <c r="DT123" i="22" s="1"/>
  <c r="BA123" i="22"/>
  <c r="CY121" i="22"/>
  <c r="DP121" i="22" s="1"/>
  <c r="BA121" i="22"/>
  <c r="CU121" i="22"/>
  <c r="K121" i="22" s="1"/>
  <c r="BJ121" i="22"/>
  <c r="CA121" i="22" s="1"/>
  <c r="DB121" i="22" s="1"/>
  <c r="DT121" i="22" s="1"/>
  <c r="CU120" i="22"/>
  <c r="K120" i="22" s="1"/>
  <c r="BJ120" i="22"/>
  <c r="CA120" i="22" s="1"/>
  <c r="DB120" i="22" s="1"/>
  <c r="DT120" i="22" s="1"/>
  <c r="BA120" i="22"/>
  <c r="CY119" i="22"/>
  <c r="DP119" i="22" s="1"/>
  <c r="BA119" i="22"/>
  <c r="CU119" i="22"/>
  <c r="K119" i="22" s="1"/>
  <c r="BJ119" i="22"/>
  <c r="CA119" i="22" s="1"/>
  <c r="DB119" i="22" s="1"/>
  <c r="DT119" i="22" s="1"/>
  <c r="CU118" i="22"/>
  <c r="K118" i="22" s="1"/>
  <c r="BJ118" i="22"/>
  <c r="CA118" i="22" s="1"/>
  <c r="DB118" i="22" s="1"/>
  <c r="DT118" i="22" s="1"/>
  <c r="BA118" i="22"/>
  <c r="CY117" i="22"/>
  <c r="DP117" i="22" s="1"/>
  <c r="BA117" i="22"/>
  <c r="CU117" i="22"/>
  <c r="K117" i="22" s="1"/>
  <c r="BJ117" i="22"/>
  <c r="CA117" i="22" s="1"/>
  <c r="DB117" i="22" s="1"/>
  <c r="DT117" i="22" s="1"/>
  <c r="CU116" i="22"/>
  <c r="K116" i="22" s="1"/>
  <c r="BJ116" i="22"/>
  <c r="CA116" i="22" s="1"/>
  <c r="DB116" i="22" s="1"/>
  <c r="DT116" i="22" s="1"/>
  <c r="BA116" i="22"/>
  <c r="CY122" i="22"/>
  <c r="DP122" i="22" s="1"/>
  <c r="BA122" i="22"/>
  <c r="CU122" i="22"/>
  <c r="K122" i="22" s="1"/>
  <c r="BJ122" i="22"/>
  <c r="CA122" i="22" s="1"/>
  <c r="DB122" i="22" s="1"/>
  <c r="DT122" i="22" s="1"/>
  <c r="CU115" i="22"/>
  <c r="K115" i="22" s="1"/>
  <c r="BJ115" i="22"/>
  <c r="CA115" i="22" s="1"/>
  <c r="DB115" i="22" s="1"/>
  <c r="DT115" i="22" s="1"/>
  <c r="BA115" i="22"/>
  <c r="CY114" i="22"/>
  <c r="DP114" i="22" s="1"/>
  <c r="BA114" i="22"/>
  <c r="CU114" i="22"/>
  <c r="K114" i="22" s="1"/>
  <c r="BJ114" i="22"/>
  <c r="CA114" i="22" s="1"/>
  <c r="DB114" i="22" s="1"/>
  <c r="DT114" i="22" s="1"/>
  <c r="CU113" i="22"/>
  <c r="K113" i="22" s="1"/>
  <c r="BJ113" i="22"/>
  <c r="CA113" i="22" s="1"/>
  <c r="DB113" i="22" s="1"/>
  <c r="DT113" i="22" s="1"/>
  <c r="BA113" i="22"/>
  <c r="CY112" i="22"/>
  <c r="DP112" i="22" s="1"/>
  <c r="BA112" i="22"/>
  <c r="CU112" i="22"/>
  <c r="K112" i="22" s="1"/>
  <c r="BJ112" i="22"/>
  <c r="CA112" i="22" s="1"/>
  <c r="DB112" i="22" s="1"/>
  <c r="DT112" i="22" s="1"/>
  <c r="CU111" i="22"/>
  <c r="K111" i="22" s="1"/>
  <c r="BJ111" i="22"/>
  <c r="CA111" i="22" s="1"/>
  <c r="DB111" i="22" s="1"/>
  <c r="DT111" i="22" s="1"/>
  <c r="BA111" i="22"/>
  <c r="CY110" i="22"/>
  <c r="DP110" i="22" s="1"/>
  <c r="BA110" i="22"/>
  <c r="CU110" i="22"/>
  <c r="K110" i="22" s="1"/>
  <c r="BJ110" i="22"/>
  <c r="CA110" i="22" s="1"/>
  <c r="DB110" i="22" s="1"/>
  <c r="DT110" i="22" s="1"/>
  <c r="CU109" i="22"/>
  <c r="K109" i="22" s="1"/>
  <c r="BJ109" i="22"/>
  <c r="CA109" i="22" s="1"/>
  <c r="DB109" i="22" s="1"/>
  <c r="DT109" i="22" s="1"/>
  <c r="BA109" i="22"/>
  <c r="CY108" i="22"/>
  <c r="DP108" i="22" s="1"/>
  <c r="BA108" i="22"/>
  <c r="CU108" i="22"/>
  <c r="K108" i="22" s="1"/>
  <c r="BJ108" i="22"/>
  <c r="CA108" i="22" s="1"/>
  <c r="DB108" i="22" s="1"/>
  <c r="DT108" i="22" s="1"/>
  <c r="CY125" i="22"/>
  <c r="DP125" i="22" s="1"/>
  <c r="CY123" i="22"/>
  <c r="DP123" i="22" s="1"/>
  <c r="CY120" i="22"/>
  <c r="DP120" i="22" s="1"/>
  <c r="CY118" i="22"/>
  <c r="DP118" i="22" s="1"/>
  <c r="CY116" i="22"/>
  <c r="DP116" i="22" s="1"/>
  <c r="CY115" i="22"/>
  <c r="DP115" i="22" s="1"/>
  <c r="CY113" i="22"/>
  <c r="DP113" i="22" s="1"/>
  <c r="CY111" i="22"/>
  <c r="DP111" i="22" s="1"/>
  <c r="CY109" i="22"/>
  <c r="DP109" i="22" s="1"/>
  <c r="DG107" i="22"/>
  <c r="DE106" i="22"/>
  <c r="DG106" i="22"/>
  <c r="CY106" i="22"/>
  <c r="DP106" i="22" s="1"/>
  <c r="DG105" i="22"/>
  <c r="DE105" i="22"/>
  <c r="DO104" i="22"/>
  <c r="CZ104" i="22"/>
  <c r="DQ104" i="22" s="1"/>
  <c r="DM104" i="22"/>
  <c r="DJ104" i="22"/>
  <c r="DF104" i="22"/>
  <c r="BB104" i="22"/>
  <c r="CZ103" i="22"/>
  <c r="DQ103" i="22" s="1"/>
  <c r="BA103" i="22"/>
  <c r="CU103" i="22"/>
  <c r="K103" i="22" s="1"/>
  <c r="BJ103" i="22"/>
  <c r="CA103" i="22" s="1"/>
  <c r="DB103" i="22" s="1"/>
  <c r="DT103" i="22" s="1"/>
  <c r="DF102" i="22"/>
  <c r="DA102" i="22"/>
  <c r="DR102" i="22" s="1"/>
  <c r="DI101" i="22"/>
  <c r="DH101" i="22"/>
  <c r="CY101" i="22"/>
  <c r="DP101" i="22" s="1"/>
  <c r="DG100" i="22"/>
  <c r="DI100" i="22"/>
  <c r="DE100" i="22"/>
  <c r="DF99" i="22"/>
  <c r="DG99" i="22"/>
  <c r="DE97" i="22"/>
  <c r="BA95" i="22"/>
  <c r="CU95" i="22"/>
  <c r="K95" i="22" s="1"/>
  <c r="BJ95" i="22"/>
  <c r="CA95" i="22" s="1"/>
  <c r="DB95" i="22" s="1"/>
  <c r="DT95" i="22" s="1"/>
  <c r="DF94" i="22"/>
  <c r="DA94" i="22"/>
  <c r="DR94" i="22" s="1"/>
  <c r="DI93" i="22"/>
  <c r="DH93" i="22"/>
  <c r="CY93" i="22"/>
  <c r="DP93" i="22" s="1"/>
  <c r="DG92" i="22"/>
  <c r="DI92" i="22"/>
  <c r="DE92" i="22"/>
  <c r="DF91" i="22"/>
  <c r="DG91" i="22"/>
  <c r="DE89" i="22"/>
  <c r="DJ107" i="22"/>
  <c r="DA104" i="22"/>
  <c r="DR104" i="22" s="1"/>
  <c r="DN104" i="22"/>
  <c r="DG104" i="22"/>
  <c r="BC104" i="22"/>
  <c r="CP104" i="22" s="1"/>
  <c r="DI103" i="22"/>
  <c r="DH103" i="22"/>
  <c r="CY103" i="22"/>
  <c r="DP103" i="22" s="1"/>
  <c r="DG102" i="22"/>
  <c r="DI102" i="22"/>
  <c r="DE102" i="22"/>
  <c r="DF101" i="22"/>
  <c r="DG101" i="22"/>
  <c r="DE99" i="22"/>
  <c r="DJ97" i="22"/>
  <c r="DA97" i="22"/>
  <c r="DR97" i="22" s="1"/>
  <c r="CZ97" i="22"/>
  <c r="DQ97" i="22" s="1"/>
  <c r="BA97" i="22"/>
  <c r="CU97" i="22"/>
  <c r="K97" i="22" s="1"/>
  <c r="BJ97" i="22"/>
  <c r="CA97" i="22" s="1"/>
  <c r="DB97" i="22" s="1"/>
  <c r="DT97" i="22" s="1"/>
  <c r="DH96" i="22"/>
  <c r="DJ96" i="22"/>
  <c r="DF96" i="22"/>
  <c r="DA96" i="22"/>
  <c r="DR96" i="22" s="1"/>
  <c r="DI95" i="22"/>
  <c r="DH95" i="22"/>
  <c r="CY95" i="22"/>
  <c r="DP95" i="22" s="1"/>
  <c r="DG94" i="22"/>
  <c r="DI94" i="22"/>
  <c r="DE94" i="22"/>
  <c r="DF93" i="22"/>
  <c r="DG93" i="22"/>
  <c r="DE91" i="22"/>
  <c r="DJ89" i="22"/>
  <c r="DA89" i="22"/>
  <c r="DR89" i="22" s="1"/>
  <c r="CZ89" i="22"/>
  <c r="DQ89" i="22" s="1"/>
  <c r="BA89" i="22"/>
  <c r="CU89" i="22"/>
  <c r="K89" i="22" s="1"/>
  <c r="BJ89" i="22"/>
  <c r="CA89" i="22" s="1"/>
  <c r="DB89" i="22" s="1"/>
  <c r="DT89" i="22" s="1"/>
  <c r="DH88" i="22"/>
  <c r="CZ88" i="22"/>
  <c r="DQ88" i="22" s="1"/>
  <c r="DJ88" i="22"/>
  <c r="DF88" i="22"/>
  <c r="DA88" i="22"/>
  <c r="DR88" i="22" s="1"/>
  <c r="DI107" i="22"/>
  <c r="CZ107" i="22"/>
  <c r="DQ107" i="22" s="1"/>
  <c r="DA107" i="22"/>
  <c r="DR107" i="22" s="1"/>
  <c r="DI106" i="22"/>
  <c r="DI105" i="22"/>
  <c r="DS105" i="22" s="1"/>
  <c r="DA105" i="22"/>
  <c r="DR105" i="22" s="1"/>
  <c r="CZ105" i="22"/>
  <c r="DQ105" i="22" s="1"/>
  <c r="CU105" i="22"/>
  <c r="K105" i="22" s="1"/>
  <c r="BJ105" i="22"/>
  <c r="CA105" i="22" s="1"/>
  <c r="DL105" i="22" s="1"/>
  <c r="DK104" i="22"/>
  <c r="DU104" i="22" s="1"/>
  <c r="DD104" i="22"/>
  <c r="DW104" i="22" s="1"/>
  <c r="BJ102" i="22"/>
  <c r="CA102" i="22" s="1"/>
  <c r="DB102" i="22" s="1"/>
  <c r="DT102" i="22" s="1"/>
  <c r="BA102" i="22"/>
  <c r="CU102" i="22"/>
  <c r="K102" i="22" s="1"/>
  <c r="DE101" i="22"/>
  <c r="DJ99" i="22"/>
  <c r="DA99" i="22"/>
  <c r="DR99" i="22" s="1"/>
  <c r="CZ99" i="22"/>
  <c r="DQ99" i="22" s="1"/>
  <c r="BA99" i="22"/>
  <c r="CU99" i="22"/>
  <c r="K99" i="22" s="1"/>
  <c r="BJ99" i="22"/>
  <c r="CA99" i="22" s="1"/>
  <c r="DB99" i="22" s="1"/>
  <c r="DT99" i="22" s="1"/>
  <c r="DH98" i="22"/>
  <c r="DJ98" i="22"/>
  <c r="DF98" i="22"/>
  <c r="DA98" i="22"/>
  <c r="DR98" i="22" s="1"/>
  <c r="DI97" i="22"/>
  <c r="DH97" i="22"/>
  <c r="CY97" i="22"/>
  <c r="DP97" i="22" s="1"/>
  <c r="DE96" i="22"/>
  <c r="BJ94" i="22"/>
  <c r="CA94" i="22" s="1"/>
  <c r="DB94" i="22" s="1"/>
  <c r="DT94" i="22" s="1"/>
  <c r="BA94" i="22"/>
  <c r="CU94" i="22"/>
  <c r="K94" i="22" s="1"/>
  <c r="DE93" i="22"/>
  <c r="DJ91" i="22"/>
  <c r="DA91" i="22"/>
  <c r="DR91" i="22" s="1"/>
  <c r="CZ91" i="22"/>
  <c r="DQ91" i="22" s="1"/>
  <c r="BA91" i="22"/>
  <c r="CU91" i="22"/>
  <c r="K91" i="22" s="1"/>
  <c r="BJ91" i="22"/>
  <c r="CA91" i="22" s="1"/>
  <c r="DB91" i="22" s="1"/>
  <c r="DT91" i="22" s="1"/>
  <c r="DH90" i="22"/>
  <c r="DJ90" i="22"/>
  <c r="DF90" i="22"/>
  <c r="DA90" i="22"/>
  <c r="DR90" i="22" s="1"/>
  <c r="DI89" i="22"/>
  <c r="DH89" i="22"/>
  <c r="CY89" i="22"/>
  <c r="DP89" i="22" s="1"/>
  <c r="DE88" i="22"/>
  <c r="DI87" i="22"/>
  <c r="DH87" i="22"/>
  <c r="CZ87" i="22"/>
  <c r="DQ87" i="22" s="1"/>
  <c r="DJ106" i="22"/>
  <c r="DF106" i="22"/>
  <c r="DH105" i="22"/>
  <c r="DC104" i="22"/>
  <c r="DV104" i="22" s="1"/>
  <c r="BA104" i="22"/>
  <c r="CU104" i="22"/>
  <c r="K104" i="22" s="1"/>
  <c r="BA101" i="22"/>
  <c r="CU101" i="22"/>
  <c r="K101" i="22" s="1"/>
  <c r="BJ101" i="22"/>
  <c r="CA101" i="22" s="1"/>
  <c r="DB101" i="22" s="1"/>
  <c r="DT101" i="22" s="1"/>
  <c r="DF100" i="22"/>
  <c r="DA100" i="22"/>
  <c r="DR100" i="22" s="1"/>
  <c r="CY99" i="22"/>
  <c r="DP99" i="22" s="1"/>
  <c r="DE98" i="22"/>
  <c r="BJ96" i="22"/>
  <c r="CA96" i="22" s="1"/>
  <c r="DB96" i="22" s="1"/>
  <c r="DT96" i="22" s="1"/>
  <c r="BA96" i="22"/>
  <c r="CU96" i="22"/>
  <c r="K96" i="22" s="1"/>
  <c r="BA93" i="22"/>
  <c r="CU93" i="22"/>
  <c r="K93" i="22" s="1"/>
  <c r="BJ93" i="22"/>
  <c r="CA93" i="22" s="1"/>
  <c r="DB93" i="22" s="1"/>
  <c r="DT93" i="22" s="1"/>
  <c r="DF92" i="22"/>
  <c r="DA92" i="22"/>
  <c r="DR92" i="22" s="1"/>
  <c r="CY91" i="22"/>
  <c r="DP91" i="22" s="1"/>
  <c r="DE90" i="22"/>
  <c r="BA88" i="22"/>
  <c r="BJ88" i="22"/>
  <c r="CA88" i="22" s="1"/>
  <c r="DL88" i="22" s="1"/>
  <c r="CU88" i="22"/>
  <c r="K88" i="22" s="1"/>
  <c r="CZ102" i="22"/>
  <c r="DQ102" i="22" s="1"/>
  <c r="CZ100" i="22"/>
  <c r="DQ100" i="22" s="1"/>
  <c r="CZ98" i="22"/>
  <c r="DQ98" i="22" s="1"/>
  <c r="CZ96" i="22"/>
  <c r="DQ96" i="22" s="1"/>
  <c r="CZ94" i="22"/>
  <c r="DQ94" i="22" s="1"/>
  <c r="CZ92" i="22"/>
  <c r="DQ92" i="22" s="1"/>
  <c r="CZ90" i="22"/>
  <c r="DQ90" i="22" s="1"/>
  <c r="DG87" i="22"/>
  <c r="CU87" i="22"/>
  <c r="K87" i="22" s="1"/>
  <c r="BA87" i="22"/>
  <c r="DF86" i="22"/>
  <c r="CY85" i="22"/>
  <c r="DP85" i="22" s="1"/>
  <c r="DF85" i="22"/>
  <c r="DH85" i="22"/>
  <c r="DI84" i="22"/>
  <c r="DM84" i="22"/>
  <c r="DJ84" i="22"/>
  <c r="DF84" i="22"/>
  <c r="DB84" i="22"/>
  <c r="DT84" i="22" s="1"/>
  <c r="BA84" i="22"/>
  <c r="CU84" i="22"/>
  <c r="K84" i="22" s="1"/>
  <c r="DI83" i="22"/>
  <c r="DE83" i="22"/>
  <c r="CZ83" i="22"/>
  <c r="DQ83" i="22" s="1"/>
  <c r="CU83" i="22"/>
  <c r="K83" i="22" s="1"/>
  <c r="BJ83" i="22"/>
  <c r="CA83" i="22" s="1"/>
  <c r="DO83" i="22" s="1"/>
  <c r="DN82" i="22"/>
  <c r="DG82" i="22"/>
  <c r="DC82" i="22"/>
  <c r="DV82" i="22" s="1"/>
  <c r="CY82" i="22"/>
  <c r="DP82" i="22" s="1"/>
  <c r="DG81" i="22"/>
  <c r="DJ81" i="22"/>
  <c r="DI81" i="22"/>
  <c r="DE81" i="22"/>
  <c r="CZ81" i="22"/>
  <c r="DQ81" i="22" s="1"/>
  <c r="BA81" i="22"/>
  <c r="CU81" i="22"/>
  <c r="K81" i="22" s="1"/>
  <c r="BJ81" i="22"/>
  <c r="CA81" i="22" s="1"/>
  <c r="DO81" i="22" s="1"/>
  <c r="DH79" i="22"/>
  <c r="CY79" i="22"/>
  <c r="DP79" i="22" s="1"/>
  <c r="DI79" i="22"/>
  <c r="CZ79" i="22"/>
  <c r="DQ79" i="22" s="1"/>
  <c r="DE79" i="22"/>
  <c r="DA79" i="22"/>
  <c r="DR79" i="22" s="1"/>
  <c r="CU74" i="22"/>
  <c r="K74" i="22" s="1"/>
  <c r="BJ74" i="22"/>
  <c r="CA74" i="22" s="1"/>
  <c r="DO74" i="22" s="1"/>
  <c r="BA74" i="22"/>
  <c r="CY104" i="22"/>
  <c r="DP104" i="22" s="1"/>
  <c r="CY102" i="22"/>
  <c r="DP102" i="22" s="1"/>
  <c r="CY100" i="22"/>
  <c r="DP100" i="22" s="1"/>
  <c r="CY98" i="22"/>
  <c r="DP98" i="22" s="1"/>
  <c r="CY96" i="22"/>
  <c r="DP96" i="22" s="1"/>
  <c r="CY94" i="22"/>
  <c r="DP94" i="22" s="1"/>
  <c r="CY92" i="22"/>
  <c r="DP92" i="22" s="1"/>
  <c r="CY90" i="22"/>
  <c r="DP90" i="22" s="1"/>
  <c r="CY88" i="22"/>
  <c r="DP88" i="22" s="1"/>
  <c r="DF87" i="22"/>
  <c r="DG86" i="22"/>
  <c r="CY86" i="22"/>
  <c r="DP86" i="22" s="1"/>
  <c r="DE84" i="22"/>
  <c r="DO84" i="22"/>
  <c r="DH84" i="22"/>
  <c r="CZ84" i="22"/>
  <c r="DQ84" i="22" s="1"/>
  <c r="BB84" i="22"/>
  <c r="DF83" i="22"/>
  <c r="DH83" i="22"/>
  <c r="DF82" i="22"/>
  <c r="BA82" i="22"/>
  <c r="CU82" i="22"/>
  <c r="K82" i="22" s="1"/>
  <c r="DH81" i="22"/>
  <c r="DG80" i="22"/>
  <c r="CU80" i="22"/>
  <c r="K80" i="22" s="1"/>
  <c r="BA80" i="22"/>
  <c r="BJ80" i="22"/>
  <c r="CA80" i="22" s="1"/>
  <c r="DO80" i="22" s="1"/>
  <c r="DG79" i="22"/>
  <c r="CU72" i="22"/>
  <c r="K72" i="22" s="1"/>
  <c r="BJ72" i="22"/>
  <c r="CA72" i="22" s="1"/>
  <c r="CO72" i="22" s="1"/>
  <c r="BA72" i="22"/>
  <c r="CY87" i="22"/>
  <c r="DP87" i="22" s="1"/>
  <c r="DA87" i="22"/>
  <c r="DR87" i="22" s="1"/>
  <c r="DJ86" i="22"/>
  <c r="DJ85" i="22"/>
  <c r="DA85" i="22"/>
  <c r="DR85" i="22" s="1"/>
  <c r="DE82" i="22"/>
  <c r="DO82" i="22"/>
  <c r="DH82" i="22"/>
  <c r="CZ82" i="22"/>
  <c r="DQ82" i="22" s="1"/>
  <c r="BB82" i="22"/>
  <c r="CY81" i="22"/>
  <c r="DP81" i="22" s="1"/>
  <c r="DF81" i="22"/>
  <c r="DI80" i="22"/>
  <c r="DJ80" i="22"/>
  <c r="CU76" i="22"/>
  <c r="K76" i="22" s="1"/>
  <c r="BJ76" i="22"/>
  <c r="CA76" i="22" s="1"/>
  <c r="CO76" i="22" s="1"/>
  <c r="BA76" i="22"/>
  <c r="DE87" i="22"/>
  <c r="CZ86" i="22"/>
  <c r="DQ86" i="22" s="1"/>
  <c r="DE85" i="22"/>
  <c r="CZ85" i="22"/>
  <c r="DQ85" i="22" s="1"/>
  <c r="CU85" i="22"/>
  <c r="K85" i="22" s="1"/>
  <c r="BJ85" i="22"/>
  <c r="CA85" i="22" s="1"/>
  <c r="DO85" i="22" s="1"/>
  <c r="DN84" i="22"/>
  <c r="DC84" i="22"/>
  <c r="DV84" i="22" s="1"/>
  <c r="BC84" i="22"/>
  <c r="CY84" i="22"/>
  <c r="DP84" i="22" s="1"/>
  <c r="DA83" i="22"/>
  <c r="DR83" i="22" s="1"/>
  <c r="CZ80" i="22"/>
  <c r="DQ80" i="22" s="1"/>
  <c r="DA80" i="22"/>
  <c r="DR80" i="22" s="1"/>
  <c r="DF80" i="22"/>
  <c r="DE80" i="22"/>
  <c r="CY80" i="22"/>
  <c r="DP80" i="22" s="1"/>
  <c r="DF79" i="22"/>
  <c r="BJ79" i="22"/>
  <c r="CA79" i="22" s="1"/>
  <c r="DO79" i="22" s="1"/>
  <c r="BA79" i="22"/>
  <c r="DF76" i="22"/>
  <c r="DJ74" i="22"/>
  <c r="DJ73" i="22"/>
  <c r="DF73" i="22"/>
  <c r="DF72" i="22"/>
  <c r="DG72" i="22"/>
  <c r="DE69" i="22"/>
  <c r="DA69" i="22"/>
  <c r="DR69" i="22" s="1"/>
  <c r="DI69" i="22"/>
  <c r="DJ69" i="22"/>
  <c r="DF69" i="22"/>
  <c r="CZ68" i="22"/>
  <c r="DQ68" i="22" s="1"/>
  <c r="CY68" i="22"/>
  <c r="DP68" i="22" s="1"/>
  <c r="CU68" i="22"/>
  <c r="K68" i="22" s="1"/>
  <c r="BJ68" i="22"/>
  <c r="CA68" i="22" s="1"/>
  <c r="CO68" i="22" s="1"/>
  <c r="BA68" i="22"/>
  <c r="DA78" i="22"/>
  <c r="DR78" i="22" s="1"/>
  <c r="CZ78" i="22"/>
  <c r="DQ78" i="22" s="1"/>
  <c r="DI76" i="22"/>
  <c r="DA76" i="22"/>
  <c r="DR76" i="22" s="1"/>
  <c r="CZ76" i="22"/>
  <c r="DQ76" i="22" s="1"/>
  <c r="CY76" i="22"/>
  <c r="DP76" i="22" s="1"/>
  <c r="DI75" i="22"/>
  <c r="DG75" i="22"/>
  <c r="CY75" i="22"/>
  <c r="DP75" i="22" s="1"/>
  <c r="CZ75" i="22"/>
  <c r="DQ75" i="22" s="1"/>
  <c r="DH75" i="22"/>
  <c r="DG73" i="22"/>
  <c r="DI73" i="22"/>
  <c r="DA73" i="22"/>
  <c r="DR73" i="22" s="1"/>
  <c r="DE72" i="22"/>
  <c r="DG71" i="22"/>
  <c r="CY71" i="22"/>
  <c r="DP71" i="22" s="1"/>
  <c r="CZ71" i="22"/>
  <c r="DQ71" i="22" s="1"/>
  <c r="DH71" i="22"/>
  <c r="CZ69" i="22"/>
  <c r="DQ69" i="22" s="1"/>
  <c r="DI68" i="22"/>
  <c r="DJ78" i="22"/>
  <c r="DE78" i="22"/>
  <c r="DH78" i="22"/>
  <c r="DH77" i="22"/>
  <c r="DJ77" i="22"/>
  <c r="DF77" i="22"/>
  <c r="DK74" i="22"/>
  <c r="DU74" i="22" s="1"/>
  <c r="DH74" i="22"/>
  <c r="DA72" i="22"/>
  <c r="DR72" i="22" s="1"/>
  <c r="CZ72" i="22"/>
  <c r="DQ72" i="22" s="1"/>
  <c r="CY72" i="22"/>
  <c r="DP72" i="22" s="1"/>
  <c r="DF70" i="22"/>
  <c r="DH70" i="22"/>
  <c r="CU70" i="22"/>
  <c r="K70" i="22" s="1"/>
  <c r="BJ70" i="22"/>
  <c r="CA70" i="22" s="1"/>
  <c r="DK70" i="22" s="1"/>
  <c r="DU70" i="22" s="1"/>
  <c r="DH80" i="22"/>
  <c r="CU78" i="22"/>
  <c r="K78" i="22" s="1"/>
  <c r="BJ78" i="22"/>
  <c r="CA78" i="22" s="1"/>
  <c r="CY77" i="22"/>
  <c r="DP77" i="22" s="1"/>
  <c r="DG76" i="22"/>
  <c r="CY73" i="22"/>
  <c r="DP73" i="22" s="1"/>
  <c r="DH72" i="22"/>
  <c r="DJ71" i="22"/>
  <c r="DF71" i="22"/>
  <c r="DI70" i="22"/>
  <c r="DA70" i="22"/>
  <c r="DR70" i="22" s="1"/>
  <c r="CZ70" i="22"/>
  <c r="DQ70" i="22" s="1"/>
  <c r="DF68" i="22"/>
  <c r="DH68" i="22"/>
  <c r="DA63" i="22"/>
  <c r="DR63" i="22" s="1"/>
  <c r="DH63" i="22"/>
  <c r="DA61" i="22"/>
  <c r="DR61" i="22" s="1"/>
  <c r="DH61" i="22"/>
  <c r="DA59" i="22"/>
  <c r="DR59" i="22" s="1"/>
  <c r="DH59" i="22"/>
  <c r="DA57" i="22"/>
  <c r="DR57" i="22" s="1"/>
  <c r="DH57" i="22"/>
  <c r="DA55" i="22"/>
  <c r="DR55" i="22" s="1"/>
  <c r="DH55" i="22"/>
  <c r="DA53" i="22"/>
  <c r="DR53" i="22" s="1"/>
  <c r="DH53" i="22"/>
  <c r="DA51" i="22"/>
  <c r="DR51" i="22" s="1"/>
  <c r="DH51" i="22"/>
  <c r="DA49" i="22"/>
  <c r="DR49" i="22" s="1"/>
  <c r="DH49" i="22"/>
  <c r="DE68" i="22"/>
  <c r="CZ67" i="22"/>
  <c r="DQ67" i="22" s="1"/>
  <c r="DJ67" i="22"/>
  <c r="DF67" i="22"/>
  <c r="CY66" i="22"/>
  <c r="DP66" i="22" s="1"/>
  <c r="DJ66" i="22"/>
  <c r="CY64" i="22"/>
  <c r="DP64" i="22" s="1"/>
  <c r="DJ64" i="22"/>
  <c r="BA64" i="22"/>
  <c r="CU64" i="22"/>
  <c r="K64" i="22" s="1"/>
  <c r="BJ64" i="22"/>
  <c r="CA64" i="22" s="1"/>
  <c r="DK64" i="22" s="1"/>
  <c r="DU64" i="22" s="1"/>
  <c r="CY62" i="22"/>
  <c r="DP62" i="22" s="1"/>
  <c r="DJ62" i="22"/>
  <c r="BA62" i="22"/>
  <c r="CU62" i="22"/>
  <c r="K62" i="22" s="1"/>
  <c r="BJ62" i="22"/>
  <c r="CA62" i="22" s="1"/>
  <c r="DD62" i="22" s="1"/>
  <c r="DW62" i="22" s="1"/>
  <c r="CY60" i="22"/>
  <c r="DP60" i="22" s="1"/>
  <c r="DJ60" i="22"/>
  <c r="BA60" i="22"/>
  <c r="CU60" i="22"/>
  <c r="K60" i="22" s="1"/>
  <c r="BJ60" i="22"/>
  <c r="CA60" i="22" s="1"/>
  <c r="DK60" i="22" s="1"/>
  <c r="DU60" i="22" s="1"/>
  <c r="CY58" i="22"/>
  <c r="DP58" i="22" s="1"/>
  <c r="DJ58" i="22"/>
  <c r="BA58" i="22"/>
  <c r="CU58" i="22"/>
  <c r="K58" i="22" s="1"/>
  <c r="BJ58" i="22"/>
  <c r="CA58" i="22" s="1"/>
  <c r="DN58" i="22" s="1"/>
  <c r="CY56" i="22"/>
  <c r="DP56" i="22" s="1"/>
  <c r="DJ56" i="22"/>
  <c r="BA56" i="22"/>
  <c r="CU56" i="22"/>
  <c r="K56" i="22" s="1"/>
  <c r="BJ56" i="22"/>
  <c r="CA56" i="22" s="1"/>
  <c r="DK56" i="22" s="1"/>
  <c r="DU56" i="22" s="1"/>
  <c r="CY54" i="22"/>
  <c r="DP54" i="22" s="1"/>
  <c r="DJ54" i="22"/>
  <c r="BA54" i="22"/>
  <c r="CU54" i="22"/>
  <c r="K54" i="22" s="1"/>
  <c r="BJ54" i="22"/>
  <c r="CA54" i="22" s="1"/>
  <c r="CO54" i="22" s="1"/>
  <c r="CY52" i="22"/>
  <c r="DP52" i="22" s="1"/>
  <c r="DJ52" i="22"/>
  <c r="BA52" i="22"/>
  <c r="CU52" i="22"/>
  <c r="K52" i="22" s="1"/>
  <c r="BJ52" i="22"/>
  <c r="CA52" i="22" s="1"/>
  <c r="DK52" i="22" s="1"/>
  <c r="DU52" i="22" s="1"/>
  <c r="CY50" i="22"/>
  <c r="DP50" i="22" s="1"/>
  <c r="DJ50" i="22"/>
  <c r="BA50" i="22"/>
  <c r="CU50" i="22"/>
  <c r="K50" i="22" s="1"/>
  <c r="BJ50" i="22"/>
  <c r="CA50" i="22" s="1"/>
  <c r="DK50" i="22" s="1"/>
  <c r="DU50" i="22" s="1"/>
  <c r="CY48" i="22"/>
  <c r="DP48" i="22" s="1"/>
  <c r="DJ48" i="22"/>
  <c r="BA48" i="22"/>
  <c r="CU48" i="22"/>
  <c r="K48" i="22" s="1"/>
  <c r="BJ48" i="22"/>
  <c r="CA48" i="22" s="1"/>
  <c r="DK48" i="22" s="1"/>
  <c r="DU48" i="22" s="1"/>
  <c r="DG40" i="22"/>
  <c r="DG39" i="22"/>
  <c r="DJ39" i="22"/>
  <c r="DH76" i="22"/>
  <c r="DJ75" i="22"/>
  <c r="DF75" i="22"/>
  <c r="DI74" i="22"/>
  <c r="DA74" i="22"/>
  <c r="DR74" i="22" s="1"/>
  <c r="CZ74" i="22"/>
  <c r="DQ74" i="22" s="1"/>
  <c r="DE70" i="22"/>
  <c r="DG69" i="22"/>
  <c r="DJ68" i="22"/>
  <c r="DA67" i="22"/>
  <c r="DR67" i="22" s="1"/>
  <c r="DG67" i="22"/>
  <c r="DG66" i="22"/>
  <c r="DF65" i="22"/>
  <c r="CZ65" i="22"/>
  <c r="DQ65" i="22" s="1"/>
  <c r="DF64" i="22"/>
  <c r="BA66" i="22"/>
  <c r="CU66" i="22"/>
  <c r="K66" i="22" s="1"/>
  <c r="BJ66" i="22"/>
  <c r="CA66" i="22" s="1"/>
  <c r="CO66" i="22" s="1"/>
  <c r="DG47" i="22"/>
  <c r="DE47" i="22"/>
  <c r="DG42" i="22"/>
  <c r="DJ42" i="22"/>
  <c r="DG37" i="22"/>
  <c r="DJ37" i="22"/>
  <c r="DG64" i="22"/>
  <c r="DJ63" i="22"/>
  <c r="CY63" i="22"/>
  <c r="DP63" i="22" s="1"/>
  <c r="DI63" i="22"/>
  <c r="DE63" i="22"/>
  <c r="DG62" i="22"/>
  <c r="DJ61" i="22"/>
  <c r="CY61" i="22"/>
  <c r="DP61" i="22" s="1"/>
  <c r="DI61" i="22"/>
  <c r="DE61" i="22"/>
  <c r="DG60" i="22"/>
  <c r="DJ59" i="22"/>
  <c r="CY59" i="22"/>
  <c r="DP59" i="22" s="1"/>
  <c r="DI59" i="22"/>
  <c r="DE59" i="22"/>
  <c r="DD58" i="22"/>
  <c r="DW58" i="22" s="1"/>
  <c r="DG58" i="22"/>
  <c r="DJ57" i="22"/>
  <c r="CY57" i="22"/>
  <c r="DP57" i="22" s="1"/>
  <c r="DI57" i="22"/>
  <c r="DE57" i="22"/>
  <c r="DG56" i="22"/>
  <c r="DJ55" i="22"/>
  <c r="CY55" i="22"/>
  <c r="DP55" i="22" s="1"/>
  <c r="DI55" i="22"/>
  <c r="DE55" i="22"/>
  <c r="DG54" i="22"/>
  <c r="DJ53" i="22"/>
  <c r="CY53" i="22"/>
  <c r="DP53" i="22" s="1"/>
  <c r="DI53" i="22"/>
  <c r="DE53" i="22"/>
  <c r="DG52" i="22"/>
  <c r="DJ51" i="22"/>
  <c r="CY51" i="22"/>
  <c r="DP51" i="22" s="1"/>
  <c r="DI51" i="22"/>
  <c r="DE51" i="22"/>
  <c r="DG50" i="22"/>
  <c r="DJ49" i="22"/>
  <c r="CY49" i="22"/>
  <c r="DP49" i="22" s="1"/>
  <c r="DI49" i="22"/>
  <c r="DE49" i="22"/>
  <c r="DG48" i="22"/>
  <c r="DA46" i="22"/>
  <c r="DR46" i="22" s="1"/>
  <c r="BJ46" i="22"/>
  <c r="CA46" i="22" s="1"/>
  <c r="CO46" i="22" s="1"/>
  <c r="BA46" i="22"/>
  <c r="BA45" i="22"/>
  <c r="CU45" i="22"/>
  <c r="K45" i="22" s="1"/>
  <c r="BJ45" i="22"/>
  <c r="CA45" i="22" s="1"/>
  <c r="CO45" i="22" s="1"/>
  <c r="DF43" i="22"/>
  <c r="DJ43" i="22"/>
  <c r="CY43" i="22"/>
  <c r="DP43" i="22" s="1"/>
  <c r="DI43" i="22"/>
  <c r="DE43" i="22"/>
  <c r="CZ43" i="22"/>
  <c r="DQ43" i="22" s="1"/>
  <c r="DF42" i="22"/>
  <c r="DF41" i="22"/>
  <c r="DJ41" i="22"/>
  <c r="CY41" i="22"/>
  <c r="DP41" i="22" s="1"/>
  <c r="DI41" i="22"/>
  <c r="DE41" i="22"/>
  <c r="CZ41" i="22"/>
  <c r="DQ41" i="22" s="1"/>
  <c r="DF39" i="22"/>
  <c r="DF38" i="22"/>
  <c r="DJ38" i="22"/>
  <c r="CY38" i="22"/>
  <c r="DP38" i="22" s="1"/>
  <c r="DI38" i="22"/>
  <c r="DE38" i="22"/>
  <c r="CZ38" i="22"/>
  <c r="DQ38" i="22" s="1"/>
  <c r="DF37" i="22"/>
  <c r="CY24" i="22"/>
  <c r="DP24" i="22" s="1"/>
  <c r="DF24" i="22"/>
  <c r="DJ24" i="22"/>
  <c r="CY69" i="22"/>
  <c r="DP69" i="22" s="1"/>
  <c r="CY67" i="22"/>
  <c r="DP67" i="22" s="1"/>
  <c r="DH66" i="22"/>
  <c r="CZ66" i="22"/>
  <c r="DQ66" i="22" s="1"/>
  <c r="DJ65" i="22"/>
  <c r="DA65" i="22"/>
  <c r="DR65" i="22" s="1"/>
  <c r="DG63" i="22"/>
  <c r="DI62" i="22"/>
  <c r="DA62" i="22"/>
  <c r="DR62" i="22" s="1"/>
  <c r="DG61" i="22"/>
  <c r="DI60" i="22"/>
  <c r="DA60" i="22"/>
  <c r="DR60" i="22" s="1"/>
  <c r="DG59" i="22"/>
  <c r="DI58" i="22"/>
  <c r="DA58" i="22"/>
  <c r="DR58" i="22" s="1"/>
  <c r="DG57" i="22"/>
  <c r="DI56" i="22"/>
  <c r="DA56" i="22"/>
  <c r="DR56" i="22" s="1"/>
  <c r="DG55" i="22"/>
  <c r="DI54" i="22"/>
  <c r="DA54" i="22"/>
  <c r="DR54" i="22" s="1"/>
  <c r="DG53" i="22"/>
  <c r="DI52" i="22"/>
  <c r="DA52" i="22"/>
  <c r="DR52" i="22" s="1"/>
  <c r="DG51" i="22"/>
  <c r="DI50" i="22"/>
  <c r="DA50" i="22"/>
  <c r="DR50" i="22" s="1"/>
  <c r="DG49" i="22"/>
  <c r="DI48" i="22"/>
  <c r="DA48" i="22"/>
  <c r="DR48" i="22" s="1"/>
  <c r="DG45" i="22"/>
  <c r="BA36" i="22"/>
  <c r="CU36" i="22"/>
  <c r="K36" i="22" s="1"/>
  <c r="BJ36" i="22"/>
  <c r="CA36" i="22" s="1"/>
  <c r="DD36" i="22" s="1"/>
  <c r="DW36" i="22" s="1"/>
  <c r="DG65" i="22"/>
  <c r="CY65" i="22"/>
  <c r="DP65" i="22" s="1"/>
  <c r="DI65" i="22"/>
  <c r="DE65" i="22"/>
  <c r="DH64" i="22"/>
  <c r="CZ64" i="22"/>
  <c r="DQ64" i="22" s="1"/>
  <c r="DF63" i="22"/>
  <c r="DH62" i="22"/>
  <c r="CZ62" i="22"/>
  <c r="DQ62" i="22" s="1"/>
  <c r="DF61" i="22"/>
  <c r="DH60" i="22"/>
  <c r="CZ60" i="22"/>
  <c r="DQ60" i="22" s="1"/>
  <c r="DF59" i="22"/>
  <c r="DH58" i="22"/>
  <c r="CZ58" i="22"/>
  <c r="DQ58" i="22" s="1"/>
  <c r="DF57" i="22"/>
  <c r="DH56" i="22"/>
  <c r="CZ56" i="22"/>
  <c r="DQ56" i="22" s="1"/>
  <c r="DF55" i="22"/>
  <c r="DH54" i="22"/>
  <c r="CZ54" i="22"/>
  <c r="DQ54" i="22" s="1"/>
  <c r="DF53" i="22"/>
  <c r="DH52" i="22"/>
  <c r="CZ52" i="22"/>
  <c r="DQ52" i="22" s="1"/>
  <c r="DF51" i="22"/>
  <c r="DH50" i="22"/>
  <c r="CZ50" i="22"/>
  <c r="DQ50" i="22" s="1"/>
  <c r="DF49" i="22"/>
  <c r="DH48" i="22"/>
  <c r="CZ48" i="22"/>
  <c r="DQ48" i="22" s="1"/>
  <c r="BA47" i="22"/>
  <c r="BJ47" i="22"/>
  <c r="CA47" i="22" s="1"/>
  <c r="DN47" i="22" s="1"/>
  <c r="CU47" i="22"/>
  <c r="K47" i="22" s="1"/>
  <c r="DH46" i="22"/>
  <c r="DA44" i="22"/>
  <c r="DR44" i="22" s="1"/>
  <c r="BJ44" i="22"/>
  <c r="CA44" i="22" s="1"/>
  <c r="BA44" i="22"/>
  <c r="BA40" i="22"/>
  <c r="CU40" i="22"/>
  <c r="K40" i="22" s="1"/>
  <c r="BJ40" i="22"/>
  <c r="CA40" i="22" s="1"/>
  <c r="DH43" i="22"/>
  <c r="BA42" i="22"/>
  <c r="CU42" i="22"/>
  <c r="K42" i="22" s="1"/>
  <c r="BJ42" i="22"/>
  <c r="CA42" i="22" s="1"/>
  <c r="CO42" i="22" s="1"/>
  <c r="DH41" i="22"/>
  <c r="BA39" i="22"/>
  <c r="CU39" i="22"/>
  <c r="K39" i="22" s="1"/>
  <c r="BJ39" i="22"/>
  <c r="CA39" i="22" s="1"/>
  <c r="DH38" i="22"/>
  <c r="DA31" i="22"/>
  <c r="DR31" i="22" s="1"/>
  <c r="CZ31" i="22"/>
  <c r="DQ31" i="22" s="1"/>
  <c r="DA47" i="22"/>
  <c r="DR47" i="22" s="1"/>
  <c r="DF46" i="22"/>
  <c r="DJ46" i="22"/>
  <c r="CY46" i="22"/>
  <c r="DP46" i="22" s="1"/>
  <c r="DI46" i="22"/>
  <c r="DE46" i="22"/>
  <c r="DA45" i="22"/>
  <c r="DR45" i="22" s="1"/>
  <c r="DF44" i="22"/>
  <c r="DJ44" i="22"/>
  <c r="CY44" i="22"/>
  <c r="DP44" i="22" s="1"/>
  <c r="DI44" i="22"/>
  <c r="DE44" i="22"/>
  <c r="DA40" i="22"/>
  <c r="DR40" i="22" s="1"/>
  <c r="DG43" i="22"/>
  <c r="DI42" i="22"/>
  <c r="DA42" i="22"/>
  <c r="DR42" i="22" s="1"/>
  <c r="DG41" i="22"/>
  <c r="DI39" i="22"/>
  <c r="DA39" i="22"/>
  <c r="DR39" i="22" s="1"/>
  <c r="DG38" i="22"/>
  <c r="DI37" i="22"/>
  <c r="DA37" i="22"/>
  <c r="DR37" i="22" s="1"/>
  <c r="CY36" i="22"/>
  <c r="DP36" i="22" s="1"/>
  <c r="DA36" i="22"/>
  <c r="DR36" i="22" s="1"/>
  <c r="DI36" i="22"/>
  <c r="DJ36" i="22"/>
  <c r="CY34" i="22"/>
  <c r="DP34" i="22" s="1"/>
  <c r="DJ34" i="22"/>
  <c r="BA34" i="22"/>
  <c r="CU34" i="22"/>
  <c r="K34" i="22" s="1"/>
  <c r="BJ34" i="22"/>
  <c r="CA34" i="22" s="1"/>
  <c r="DD34" i="22" s="1"/>
  <c r="DW34" i="22" s="1"/>
  <c r="CY32" i="22"/>
  <c r="DP32" i="22" s="1"/>
  <c r="DJ32" i="22"/>
  <c r="BA32" i="22"/>
  <c r="CU32" i="22"/>
  <c r="K32" i="22" s="1"/>
  <c r="BJ32" i="22"/>
  <c r="CA32" i="22" s="1"/>
  <c r="DB32" i="22" s="1"/>
  <c r="DT32" i="22" s="1"/>
  <c r="CY30" i="22"/>
  <c r="DP30" i="22" s="1"/>
  <c r="DJ30" i="22"/>
  <c r="DC25" i="22"/>
  <c r="DV25" i="22" s="1"/>
  <c r="DO25" i="22"/>
  <c r="DD25" i="22"/>
  <c r="DW25" i="22" s="1"/>
  <c r="DK25" i="22"/>
  <c r="DU25" i="22" s="1"/>
  <c r="CY20" i="22"/>
  <c r="DP20" i="22" s="1"/>
  <c r="DE20" i="22"/>
  <c r="DJ20" i="22"/>
  <c r="DA20" i="22"/>
  <c r="DR20" i="22" s="1"/>
  <c r="DF20" i="22"/>
  <c r="DG20" i="22"/>
  <c r="CU20" i="22"/>
  <c r="K20" i="22" s="1"/>
  <c r="BJ20" i="22"/>
  <c r="CA20" i="22" s="1"/>
  <c r="DN20" i="22" s="1"/>
  <c r="BA20" i="22"/>
  <c r="DH47" i="22"/>
  <c r="CZ46" i="22"/>
  <c r="DQ46" i="22" s="1"/>
  <c r="DJ45" i="22"/>
  <c r="CZ44" i="22"/>
  <c r="DQ44" i="22" s="1"/>
  <c r="DJ40" i="22"/>
  <c r="DG36" i="22"/>
  <c r="DF35" i="22"/>
  <c r="CZ35" i="22"/>
  <c r="DQ35" i="22" s="1"/>
  <c r="DH33" i="22"/>
  <c r="DH31" i="22"/>
  <c r="DF47" i="22"/>
  <c r="CZ47" i="22"/>
  <c r="DQ47" i="22" s="1"/>
  <c r="CY47" i="22"/>
  <c r="DP47" i="22" s="1"/>
  <c r="DF45" i="22"/>
  <c r="DE45" i="22"/>
  <c r="CY45" i="22"/>
  <c r="DP45" i="22" s="1"/>
  <c r="CZ45" i="22"/>
  <c r="DQ45" i="22" s="1"/>
  <c r="DH45" i="22"/>
  <c r="DF40" i="22"/>
  <c r="DE40" i="22"/>
  <c r="CY40" i="22"/>
  <c r="DP40" i="22" s="1"/>
  <c r="CZ40" i="22"/>
  <c r="DQ40" i="22" s="1"/>
  <c r="DH40" i="22"/>
  <c r="DA43" i="22"/>
  <c r="DR43" i="22" s="1"/>
  <c r="BJ43" i="22"/>
  <c r="CA43" i="22" s="1"/>
  <c r="BB43" i="22" s="1"/>
  <c r="BA43" i="22"/>
  <c r="DE42" i="22"/>
  <c r="CY42" i="22"/>
  <c r="DP42" i="22" s="1"/>
  <c r="CZ42" i="22"/>
  <c r="DQ42" i="22" s="1"/>
  <c r="DH42" i="22"/>
  <c r="DA41" i="22"/>
  <c r="DR41" i="22" s="1"/>
  <c r="BJ41" i="22"/>
  <c r="CA41" i="22" s="1"/>
  <c r="CO41" i="22" s="1"/>
  <c r="BA41" i="22"/>
  <c r="DE39" i="22"/>
  <c r="CY39" i="22"/>
  <c r="DP39" i="22" s="1"/>
  <c r="CZ39" i="22"/>
  <c r="DQ39" i="22" s="1"/>
  <c r="DH39" i="22"/>
  <c r="DA38" i="22"/>
  <c r="DR38" i="22" s="1"/>
  <c r="BJ38" i="22"/>
  <c r="CA38" i="22" s="1"/>
  <c r="DL38" i="22" s="1"/>
  <c r="BA38" i="22"/>
  <c r="DE37" i="22"/>
  <c r="CY37" i="22"/>
  <c r="DP37" i="22" s="1"/>
  <c r="CZ37" i="22"/>
  <c r="DQ37" i="22" s="1"/>
  <c r="DH37" i="22"/>
  <c r="DF36" i="22"/>
  <c r="DF34" i="22"/>
  <c r="DF32" i="22"/>
  <c r="DF30" i="22"/>
  <c r="DG34" i="22"/>
  <c r="DJ33" i="22"/>
  <c r="CY33" i="22"/>
  <c r="DP33" i="22" s="1"/>
  <c r="DI33" i="22"/>
  <c r="DE33" i="22"/>
  <c r="DG32" i="22"/>
  <c r="DJ31" i="22"/>
  <c r="CY31" i="22"/>
  <c r="DP31" i="22" s="1"/>
  <c r="DI31" i="22"/>
  <c r="DE31" i="22"/>
  <c r="DG30" i="22"/>
  <c r="DF28" i="22"/>
  <c r="DD21" i="22"/>
  <c r="DW21" i="22" s="1"/>
  <c r="DH36" i="22"/>
  <c r="CZ36" i="22"/>
  <c r="DQ36" i="22" s="1"/>
  <c r="DJ35" i="22"/>
  <c r="DA35" i="22"/>
  <c r="DR35" i="22" s="1"/>
  <c r="DI34" i="22"/>
  <c r="DA34" i="22"/>
  <c r="DR34" i="22" s="1"/>
  <c r="DG33" i="22"/>
  <c r="DI32" i="22"/>
  <c r="DA32" i="22"/>
  <c r="DR32" i="22" s="1"/>
  <c r="DG31" i="22"/>
  <c r="DI30" i="22"/>
  <c r="DA30" i="22"/>
  <c r="DR30" i="22" s="1"/>
  <c r="DA29" i="22"/>
  <c r="DR29" i="22" s="1"/>
  <c r="DH29" i="22"/>
  <c r="BJ29" i="22"/>
  <c r="CA29" i="22" s="1"/>
  <c r="DC29" i="22" s="1"/>
  <c r="DV29" i="22" s="1"/>
  <c r="BA29" i="22"/>
  <c r="CU29" i="22"/>
  <c r="K29" i="22" s="1"/>
  <c r="DA27" i="22"/>
  <c r="DR27" i="22" s="1"/>
  <c r="DH27" i="22"/>
  <c r="DC21" i="22"/>
  <c r="DV21" i="22" s="1"/>
  <c r="DO21" i="22"/>
  <c r="DD15" i="22"/>
  <c r="DW15" i="22" s="1"/>
  <c r="DM15" i="22"/>
  <c r="BB15" i="22"/>
  <c r="CY15" i="22"/>
  <c r="DP15" i="22" s="1"/>
  <c r="DG15" i="22"/>
  <c r="DJ15" i="22"/>
  <c r="DG35" i="22"/>
  <c r="CY35" i="22"/>
  <c r="DP35" i="22" s="1"/>
  <c r="DI35" i="22"/>
  <c r="DE35" i="22"/>
  <c r="DH34" i="22"/>
  <c r="CZ34" i="22"/>
  <c r="DQ34" i="22" s="1"/>
  <c r="CZ33" i="22"/>
  <c r="DQ33" i="22" s="1"/>
  <c r="DF33" i="22"/>
  <c r="DH32" i="22"/>
  <c r="CZ32" i="22"/>
  <c r="DQ32" i="22" s="1"/>
  <c r="DF31" i="22"/>
  <c r="DH30" i="22"/>
  <c r="CZ30" i="22"/>
  <c r="DQ30" i="22" s="1"/>
  <c r="CZ29" i="22"/>
  <c r="DQ29" i="22" s="1"/>
  <c r="CY28" i="22"/>
  <c r="DP28" i="22" s="1"/>
  <c r="CZ28" i="22"/>
  <c r="DQ28" i="22" s="1"/>
  <c r="DH28" i="22"/>
  <c r="DJ28" i="22"/>
  <c r="BA28" i="22"/>
  <c r="CU28" i="22"/>
  <c r="K28" i="22" s="1"/>
  <c r="BJ28" i="22"/>
  <c r="CA28" i="22" s="1"/>
  <c r="DN28" i="22" s="1"/>
  <c r="CZ27" i="22"/>
  <c r="DQ27" i="22" s="1"/>
  <c r="CY26" i="22"/>
  <c r="DP26" i="22" s="1"/>
  <c r="DF26" i="22"/>
  <c r="DJ26" i="22"/>
  <c r="BA26" i="22"/>
  <c r="CU26" i="22"/>
  <c r="K26" i="22" s="1"/>
  <c r="BJ26" i="22"/>
  <c r="CA26" i="22" s="1"/>
  <c r="CO26" i="22" s="1"/>
  <c r="DC23" i="22"/>
  <c r="DV23" i="22" s="1"/>
  <c r="DO23" i="22"/>
  <c r="CY22" i="22"/>
  <c r="DP22" i="22" s="1"/>
  <c r="DF22" i="22"/>
  <c r="DJ22" i="22"/>
  <c r="DK21" i="22"/>
  <c r="DU21" i="22" s="1"/>
  <c r="DF29" i="22"/>
  <c r="CY29" i="22"/>
  <c r="DP29" i="22" s="1"/>
  <c r="DI29" i="22"/>
  <c r="DE29" i="22"/>
  <c r="DG28" i="22"/>
  <c r="DF27" i="22"/>
  <c r="DJ27" i="22"/>
  <c r="CY27" i="22"/>
  <c r="DP27" i="22" s="1"/>
  <c r="DI27" i="22"/>
  <c r="DE27" i="22"/>
  <c r="DG26" i="22"/>
  <c r="DB25" i="22"/>
  <c r="DT25" i="22" s="1"/>
  <c r="DG24" i="22"/>
  <c r="DB23" i="22"/>
  <c r="DT23" i="22" s="1"/>
  <c r="DG22" i="22"/>
  <c r="DB21" i="22"/>
  <c r="DT21" i="22" s="1"/>
  <c r="DI20" i="22"/>
  <c r="DH18" i="22"/>
  <c r="CY18" i="22"/>
  <c r="DP18" i="22" s="1"/>
  <c r="DF18" i="22"/>
  <c r="DF15" i="22"/>
  <c r="DG29" i="22"/>
  <c r="DI28" i="22"/>
  <c r="DA28" i="22"/>
  <c r="DR28" i="22" s="1"/>
  <c r="DG27" i="22"/>
  <c r="DI26" i="22"/>
  <c r="DA26" i="22"/>
  <c r="DR26" i="22" s="1"/>
  <c r="DN25" i="22"/>
  <c r="BB25" i="22"/>
  <c r="CY25" i="22"/>
  <c r="DP25" i="22" s="1"/>
  <c r="DL25" i="22"/>
  <c r="DI25" i="22"/>
  <c r="DE25" i="22"/>
  <c r="DA25" i="22"/>
  <c r="DR25" i="22" s="1"/>
  <c r="DI24" i="22"/>
  <c r="DA24" i="22"/>
  <c r="DR24" i="22" s="1"/>
  <c r="DN23" i="22"/>
  <c r="DG23" i="22"/>
  <c r="BB23" i="22"/>
  <c r="BC23" i="22"/>
  <c r="CY23" i="22"/>
  <c r="DP23" i="22" s="1"/>
  <c r="DL23" i="22"/>
  <c r="DI23" i="22"/>
  <c r="DE23" i="22"/>
  <c r="DA23" i="22"/>
  <c r="DR23" i="22" s="1"/>
  <c r="DI22" i="22"/>
  <c r="DA22" i="22"/>
  <c r="DR22" i="22" s="1"/>
  <c r="DN21" i="22"/>
  <c r="DG21" i="22"/>
  <c r="BB21" i="22"/>
  <c r="CY21" i="22"/>
  <c r="DP21" i="22" s="1"/>
  <c r="DL21" i="22"/>
  <c r="DI21" i="22"/>
  <c r="DE21" i="22"/>
  <c r="DA21" i="22"/>
  <c r="DR21" i="22" s="1"/>
  <c r="DH26" i="22"/>
  <c r="CZ26" i="22"/>
  <c r="DQ26" i="22" s="1"/>
  <c r="CZ25" i="22"/>
  <c r="DQ25" i="22" s="1"/>
  <c r="DM25" i="22"/>
  <c r="DF25" i="22"/>
  <c r="DH24" i="22"/>
  <c r="CZ24" i="22"/>
  <c r="DQ24" i="22" s="1"/>
  <c r="BA24" i="22"/>
  <c r="CU24" i="22"/>
  <c r="K24" i="22" s="1"/>
  <c r="BJ24" i="22"/>
  <c r="CA24" i="22" s="1"/>
  <c r="CO24" i="22" s="1"/>
  <c r="DM23" i="22"/>
  <c r="DH22" i="22"/>
  <c r="CZ22" i="22"/>
  <c r="DQ22" i="22" s="1"/>
  <c r="BA22" i="22"/>
  <c r="CU22" i="22"/>
  <c r="K22" i="22" s="1"/>
  <c r="BJ22" i="22"/>
  <c r="CA22" i="22" s="1"/>
  <c r="DL22" i="22" s="1"/>
  <c r="DM21" i="22"/>
  <c r="BB19" i="22"/>
  <c r="BC19" i="22"/>
  <c r="CP19" i="22" s="1"/>
  <c r="CY19" i="22"/>
  <c r="DP19" i="22" s="1"/>
  <c r="CZ19" i="22"/>
  <c r="DQ19" i="22" s="1"/>
  <c r="DH19" i="22"/>
  <c r="DI19" i="22"/>
  <c r="DA19" i="22"/>
  <c r="DR19" i="22" s="1"/>
  <c r="DJ18" i="22"/>
  <c r="DH20" i="22"/>
  <c r="DG18" i="22"/>
  <c r="DC17" i="22"/>
  <c r="DV17" i="22" s="1"/>
  <c r="DE16" i="22"/>
  <c r="DE14" i="22"/>
  <c r="DA14" i="22"/>
  <c r="DR14" i="22" s="1"/>
  <c r="DH13" i="22"/>
  <c r="DG13" i="22"/>
  <c r="CY13" i="22"/>
  <c r="DP13" i="22" s="1"/>
  <c r="CZ20" i="22"/>
  <c r="DQ20" i="22" s="1"/>
  <c r="DC19" i="22"/>
  <c r="DV19" i="22" s="1"/>
  <c r="DE18" i="22"/>
  <c r="DD17" i="22"/>
  <c r="DW17" i="22" s="1"/>
  <c r="DM17" i="22"/>
  <c r="DF17" i="22"/>
  <c r="DB17" i="22"/>
  <c r="DT17" i="22" s="1"/>
  <c r="DA16" i="22"/>
  <c r="DR16" i="22" s="1"/>
  <c r="CZ16" i="22"/>
  <c r="DQ16" i="22" s="1"/>
  <c r="BA16" i="22"/>
  <c r="CU16" i="22"/>
  <c r="K16" i="22" s="1"/>
  <c r="BJ16" i="22"/>
  <c r="CA16" i="22" s="1"/>
  <c r="CO16" i="22" s="1"/>
  <c r="DN15" i="22"/>
  <c r="DB15" i="22"/>
  <c r="DT15" i="22" s="1"/>
  <c r="DC15" i="22"/>
  <c r="DV15" i="22" s="1"/>
  <c r="DE12" i="22"/>
  <c r="DA12" i="22"/>
  <c r="DR12" i="22" s="1"/>
  <c r="DM19" i="22"/>
  <c r="DJ19" i="22"/>
  <c r="DF19" i="22"/>
  <c r="DB19" i="22"/>
  <c r="DT19" i="22" s="1"/>
  <c r="DA18" i="22"/>
  <c r="DR18" i="22" s="1"/>
  <c r="CZ18" i="22"/>
  <c r="DQ18" i="22" s="1"/>
  <c r="BA18" i="22"/>
  <c r="CU18" i="22"/>
  <c r="K18" i="22" s="1"/>
  <c r="BJ18" i="22"/>
  <c r="CA18" i="22" s="1"/>
  <c r="DK18" i="22" s="1"/>
  <c r="DU18" i="22" s="1"/>
  <c r="DO17" i="22"/>
  <c r="CZ17" i="22"/>
  <c r="DQ17" i="22" s="1"/>
  <c r="DN17" i="22"/>
  <c r="DG17" i="22"/>
  <c r="BB17" i="22"/>
  <c r="CY17" i="22"/>
  <c r="DP17" i="22" s="1"/>
  <c r="DL17" i="22"/>
  <c r="DI17" i="22"/>
  <c r="DE17" i="22"/>
  <c r="DA17" i="22"/>
  <c r="DR17" i="22" s="1"/>
  <c r="DJ16" i="22"/>
  <c r="DI16" i="22"/>
  <c r="DH16" i="22"/>
  <c r="CY16" i="22"/>
  <c r="DP16" i="22" s="1"/>
  <c r="DL15" i="22"/>
  <c r="DE15" i="22"/>
  <c r="DK14" i="22"/>
  <c r="DU14" i="22" s="1"/>
  <c r="DD14" i="22"/>
  <c r="DW14" i="22" s="1"/>
  <c r="DE13" i="22"/>
  <c r="DA9" i="22"/>
  <c r="DR9" i="22" s="1"/>
  <c r="DF9" i="22"/>
  <c r="DJ9" i="22"/>
  <c r="DK8" i="22"/>
  <c r="DU8" i="22" s="1"/>
  <c r="DO8" i="22"/>
  <c r="DA7" i="22"/>
  <c r="DR7" i="22" s="1"/>
  <c r="DF7" i="22"/>
  <c r="DJ7" i="22"/>
  <c r="DK6" i="22"/>
  <c r="DU6" i="22" s="1"/>
  <c r="DO6" i="22"/>
  <c r="DC14" i="22"/>
  <c r="DV14" i="22" s="1"/>
  <c r="DJ13" i="22"/>
  <c r="DC12" i="22"/>
  <c r="DV12" i="22" s="1"/>
  <c r="DG10" i="22"/>
  <c r="CZ10" i="22"/>
  <c r="DQ10" i="22" s="1"/>
  <c r="DI15" i="22"/>
  <c r="DA15" i="22"/>
  <c r="DR15" i="22" s="1"/>
  <c r="CZ15" i="22"/>
  <c r="DQ15" i="22" s="1"/>
  <c r="DH14" i="22"/>
  <c r="CZ14" i="22"/>
  <c r="DQ14" i="22" s="1"/>
  <c r="DJ14" i="22"/>
  <c r="DF14" i="22"/>
  <c r="BB14" i="22"/>
  <c r="DI13" i="22"/>
  <c r="DA13" i="22"/>
  <c r="DR13" i="22" s="1"/>
  <c r="CZ13" i="22"/>
  <c r="DQ13" i="22" s="1"/>
  <c r="DH12" i="22"/>
  <c r="CZ12" i="22"/>
  <c r="DQ12" i="22" s="1"/>
  <c r="DJ12" i="22"/>
  <c r="DF12" i="22"/>
  <c r="DB12" i="22"/>
  <c r="DT12" i="22" s="1"/>
  <c r="BB12" i="22"/>
  <c r="DG11" i="22"/>
  <c r="DH10" i="22"/>
  <c r="DA11" i="22"/>
  <c r="DR11" i="22" s="1"/>
  <c r="BA9" i="22"/>
  <c r="CU9" i="22"/>
  <c r="K9" i="22" s="1"/>
  <c r="BJ9" i="22"/>
  <c r="CA9" i="22" s="1"/>
  <c r="CO9" i="22" s="1"/>
  <c r="DN8" i="22"/>
  <c r="BB8" i="22"/>
  <c r="DF8" i="22"/>
  <c r="DJ8" i="22"/>
  <c r="CY8" i="22"/>
  <c r="DP8" i="22" s="1"/>
  <c r="DL8" i="22"/>
  <c r="DI8" i="22"/>
  <c r="DE8" i="22"/>
  <c r="DA8" i="22"/>
  <c r="DR8" i="22" s="1"/>
  <c r="BA7" i="22"/>
  <c r="CU7" i="22"/>
  <c r="K7" i="22" s="1"/>
  <c r="BJ7" i="22"/>
  <c r="CA7" i="22" s="1"/>
  <c r="DC7" i="22" s="1"/>
  <c r="DV7" i="22" s="1"/>
  <c r="DN6" i="22"/>
  <c r="BC6" i="22"/>
  <c r="DF6" i="22"/>
  <c r="DJ6" i="22"/>
  <c r="CY6" i="22"/>
  <c r="DP6" i="22" s="1"/>
  <c r="DL6" i="22"/>
  <c r="DI6" i="22"/>
  <c r="DE6" i="22"/>
  <c r="DA6" i="22"/>
  <c r="DR6" i="22" s="1"/>
  <c r="CY14" i="22"/>
  <c r="DP14" i="22" s="1"/>
  <c r="BJ13" i="22"/>
  <c r="CA13" i="22" s="1"/>
  <c r="DO13" i="22" s="1"/>
  <c r="CY12" i="22"/>
  <c r="DP12" i="22" s="1"/>
  <c r="DJ11" i="22"/>
  <c r="BA11" i="22"/>
  <c r="CU11" i="22"/>
  <c r="K11" i="22" s="1"/>
  <c r="BJ11" i="22"/>
  <c r="CA11" i="22" s="1"/>
  <c r="DN11" i="22" s="1"/>
  <c r="DO10" i="22"/>
  <c r="DN10" i="22"/>
  <c r="BB10" i="22"/>
  <c r="DF10" i="22"/>
  <c r="DJ10" i="22"/>
  <c r="CY10" i="22"/>
  <c r="DP10" i="22" s="1"/>
  <c r="DL10" i="22"/>
  <c r="DI10" i="22"/>
  <c r="DE10" i="22"/>
  <c r="DA10" i="22"/>
  <c r="DR10" i="22" s="1"/>
  <c r="DE9" i="22"/>
  <c r="CY9" i="22"/>
  <c r="DP9" i="22" s="1"/>
  <c r="CZ9" i="22"/>
  <c r="DQ9" i="22" s="1"/>
  <c r="DH9" i="22"/>
  <c r="DB8" i="22"/>
  <c r="DT8" i="22" s="1"/>
  <c r="DM8" i="22"/>
  <c r="DC8" i="22"/>
  <c r="DV8" i="22" s="1"/>
  <c r="DE7" i="22"/>
  <c r="CY7" i="22"/>
  <c r="DP7" i="22" s="1"/>
  <c r="CZ7" i="22"/>
  <c r="DQ7" i="22" s="1"/>
  <c r="DH7" i="22"/>
  <c r="DB6" i="22"/>
  <c r="DT6" i="22" s="1"/>
  <c r="DM6" i="22"/>
  <c r="DC6" i="22"/>
  <c r="DV6" i="22" s="1"/>
  <c r="DF11" i="22"/>
  <c r="DE11" i="22"/>
  <c r="CY11" i="22"/>
  <c r="DP11" i="22" s="1"/>
  <c r="CZ11" i="22"/>
  <c r="DQ11" i="22" s="1"/>
  <c r="DH11" i="22"/>
  <c r="DK10" i="22"/>
  <c r="DU10" i="22" s="1"/>
  <c r="DB10" i="22"/>
  <c r="DT10" i="22" s="1"/>
  <c r="DM10" i="22"/>
  <c r="DC10" i="22"/>
  <c r="DV10" i="22" s="1"/>
  <c r="DI9" i="22"/>
  <c r="DG9" i="22"/>
  <c r="DH8" i="22"/>
  <c r="DG8" i="22"/>
  <c r="DI7" i="22"/>
  <c r="DG7" i="22"/>
  <c r="DH6" i="22"/>
  <c r="DG6" i="22"/>
  <c r="DS165" i="22" l="1"/>
  <c r="DX165" i="22" s="1"/>
  <c r="DS161" i="22"/>
  <c r="DX161" i="22" s="1"/>
  <c r="DY161" i="22"/>
  <c r="DY163" i="22"/>
  <c r="DS162" i="22"/>
  <c r="DX162" i="22" s="1"/>
  <c r="DS163" i="22"/>
  <c r="DX163" i="22" s="1"/>
  <c r="DY160" i="22"/>
  <c r="DY162" i="22"/>
  <c r="DY164" i="22"/>
  <c r="DX160" i="22"/>
  <c r="DX164" i="22"/>
  <c r="BA160" i="22"/>
  <c r="CP6" i="22"/>
  <c r="CP23" i="22"/>
  <c r="CP84" i="22"/>
  <c r="DC130" i="22"/>
  <c r="DV130" i="22" s="1"/>
  <c r="K160" i="22"/>
  <c r="CO113" i="22"/>
  <c r="BC113" i="22" s="1"/>
  <c r="CP113" i="22" s="1"/>
  <c r="CO50" i="22"/>
  <c r="BC50" i="22" s="1"/>
  <c r="CP50" i="22" s="1"/>
  <c r="CO128" i="22"/>
  <c r="BC128" i="22" s="1"/>
  <c r="CP128" i="22" s="1"/>
  <c r="CO122" i="22"/>
  <c r="CO70" i="22"/>
  <c r="CO110" i="22"/>
  <c r="BC110" i="22" s="1"/>
  <c r="CP110" i="22" s="1"/>
  <c r="CO126" i="22"/>
  <c r="BC126" i="22" s="1"/>
  <c r="CP126" i="22" s="1"/>
  <c r="CO74" i="22"/>
  <c r="BC74" i="22" s="1"/>
  <c r="CP74" i="22" s="1"/>
  <c r="CO81" i="22"/>
  <c r="BC81" i="22" s="1"/>
  <c r="CP81" i="22" s="1"/>
  <c r="CO132" i="22"/>
  <c r="BC132" i="22" s="1"/>
  <c r="CP132" i="22" s="1"/>
  <c r="CO124" i="22"/>
  <c r="BC124" i="22" s="1"/>
  <c r="CP124" i="22" s="1"/>
  <c r="CO129" i="22"/>
  <c r="CO127" i="22"/>
  <c r="BC127" i="22" s="1"/>
  <c r="CP127" i="22" s="1"/>
  <c r="CO123" i="22"/>
  <c r="BC123" i="22" s="1"/>
  <c r="CP123" i="22" s="1"/>
  <c r="CO83" i="22"/>
  <c r="BC83" i="22" s="1"/>
  <c r="CP83" i="22" s="1"/>
  <c r="CO152" i="22"/>
  <c r="CO32" i="22"/>
  <c r="BC32" i="22" s="1"/>
  <c r="CP32" i="22" s="1"/>
  <c r="CO80" i="22"/>
  <c r="BC80" i="22" s="1"/>
  <c r="CP80" i="22" s="1"/>
  <c r="CO142" i="22"/>
  <c r="BC142" i="22" s="1"/>
  <c r="CP142" i="22" s="1"/>
  <c r="CO88" i="22"/>
  <c r="CO112" i="22"/>
  <c r="BC112" i="22" s="1"/>
  <c r="CP112" i="22" s="1"/>
  <c r="CO7" i="22"/>
  <c r="BC7" i="22" s="1"/>
  <c r="CP7" i="22" s="1"/>
  <c r="CO52" i="22"/>
  <c r="BC52" i="22" s="1"/>
  <c r="CP52" i="22" s="1"/>
  <c r="CO99" i="22"/>
  <c r="CO134" i="22"/>
  <c r="BC134" i="22" s="1"/>
  <c r="CP134" i="22" s="1"/>
  <c r="CO22" i="22"/>
  <c r="BC22" i="22" s="1"/>
  <c r="CP22" i="22" s="1"/>
  <c r="CO93" i="22"/>
  <c r="BC93" i="22" s="1"/>
  <c r="CP93" i="22" s="1"/>
  <c r="CO11" i="22"/>
  <c r="CO131" i="22"/>
  <c r="CO156" i="22"/>
  <c r="BC156" i="22" s="1"/>
  <c r="CP156" i="22" s="1"/>
  <c r="CO56" i="22"/>
  <c r="BC56" i="22" s="1"/>
  <c r="CP56" i="22" s="1"/>
  <c r="CO87" i="22"/>
  <c r="CO13" i="22"/>
  <c r="BC13" i="22" s="1"/>
  <c r="CP13" i="22" s="1"/>
  <c r="CO103" i="22"/>
  <c r="BC103" i="22" s="1"/>
  <c r="CP103" i="22" s="1"/>
  <c r="CO116" i="22"/>
  <c r="BC116" i="22" s="1"/>
  <c r="CP116" i="22" s="1"/>
  <c r="CO62" i="22"/>
  <c r="CO136" i="22"/>
  <c r="BC136" i="22" s="1"/>
  <c r="CP136" i="22" s="1"/>
  <c r="CO18" i="22"/>
  <c r="BC18" i="22" s="1"/>
  <c r="CP18" i="22" s="1"/>
  <c r="CO105" i="22"/>
  <c r="BC105" i="22" s="1"/>
  <c r="CP105" i="22" s="1"/>
  <c r="CO148" i="22"/>
  <c r="BC148" i="22" s="1"/>
  <c r="CP148" i="22" s="1"/>
  <c r="CO34" i="22"/>
  <c r="CO85" i="22"/>
  <c r="BC85" i="22" s="1"/>
  <c r="CP85" i="22" s="1"/>
  <c r="CO101" i="22"/>
  <c r="BC101" i="22" s="1"/>
  <c r="CP101" i="22" s="1"/>
  <c r="CO119" i="22"/>
  <c r="CO111" i="22"/>
  <c r="BC111" i="22" s="1"/>
  <c r="CO60" i="22"/>
  <c r="BC60" i="22" s="1"/>
  <c r="CP60" i="22" s="1"/>
  <c r="CO91" i="22"/>
  <c r="BC91" i="22" s="1"/>
  <c r="CP91" i="22" s="1"/>
  <c r="CO117" i="22"/>
  <c r="CO47" i="22"/>
  <c r="BC47" i="22" s="1"/>
  <c r="CP47" i="22" s="1"/>
  <c r="CO109" i="22"/>
  <c r="CO39" i="22"/>
  <c r="BC39" i="22" s="1"/>
  <c r="CP39" i="22" s="1"/>
  <c r="CO146" i="22"/>
  <c r="BC146" i="22" s="1"/>
  <c r="CP146" i="22" s="1"/>
  <c r="CO102" i="22"/>
  <c r="CO96" i="22"/>
  <c r="BC96" i="22" s="1"/>
  <c r="CP96" i="22" s="1"/>
  <c r="CO44" i="22"/>
  <c r="BC44" i="22" s="1"/>
  <c r="CP44" i="22" s="1"/>
  <c r="CO29" i="22"/>
  <c r="CO97" i="22"/>
  <c r="BC97" i="22" s="1"/>
  <c r="CP97" i="22" s="1"/>
  <c r="CO43" i="22"/>
  <c r="BC43" i="22" s="1"/>
  <c r="CP43" i="22" s="1"/>
  <c r="BC45" i="22"/>
  <c r="CP45" i="22" s="1"/>
  <c r="DO36" i="22"/>
  <c r="DC32" i="22"/>
  <c r="DV32" i="22" s="1"/>
  <c r="CO40" i="22"/>
  <c r="BC40" i="22" s="1"/>
  <c r="CP40" i="22" s="1"/>
  <c r="CO94" i="22"/>
  <c r="BC94" i="22" s="1"/>
  <c r="CP94" i="22" s="1"/>
  <c r="CO108" i="22"/>
  <c r="CO120" i="22"/>
  <c r="BC120" i="22" s="1"/>
  <c r="CP120" i="22" s="1"/>
  <c r="CO154" i="22"/>
  <c r="BC154" i="22" s="1"/>
  <c r="CP154" i="22" s="1"/>
  <c r="CO118" i="22"/>
  <c r="BC118" i="22" s="1"/>
  <c r="CP118" i="22" s="1"/>
  <c r="CO144" i="22"/>
  <c r="BC144" i="22" s="1"/>
  <c r="CP144" i="22" s="1"/>
  <c r="CO20" i="22"/>
  <c r="BC20" i="22" s="1"/>
  <c r="CP20" i="22" s="1"/>
  <c r="CO36" i="22"/>
  <c r="BC36" i="22" s="1"/>
  <c r="CP36" i="22" s="1"/>
  <c r="CO78" i="22"/>
  <c r="BC78" i="22" s="1"/>
  <c r="CP78" i="22" s="1"/>
  <c r="CO114" i="22"/>
  <c r="BC114" i="22" s="1"/>
  <c r="CP114" i="22" s="1"/>
  <c r="CO150" i="22"/>
  <c r="BC150" i="22" s="1"/>
  <c r="CP150" i="22" s="1"/>
  <c r="CO38" i="22"/>
  <c r="BC38" i="22" s="1"/>
  <c r="CP38" i="22" s="1"/>
  <c r="CO89" i="22"/>
  <c r="BC89" i="22" s="1"/>
  <c r="CP89" i="22" s="1"/>
  <c r="CO107" i="22"/>
  <c r="BC107" i="22" s="1"/>
  <c r="CP107" i="22" s="1"/>
  <c r="CO125" i="22"/>
  <c r="BC125" i="22" s="1"/>
  <c r="CP125" i="22" s="1"/>
  <c r="CO158" i="22"/>
  <c r="BC158" i="22" s="1"/>
  <c r="CP158" i="22" s="1"/>
  <c r="CO58" i="22"/>
  <c r="BC58" i="22" s="1"/>
  <c r="CP58" i="22" s="1"/>
  <c r="CO115" i="22"/>
  <c r="BC115" i="22" s="1"/>
  <c r="CP115" i="22" s="1"/>
  <c r="CO28" i="22"/>
  <c r="BC28" i="22" s="1"/>
  <c r="CP28" i="22" s="1"/>
  <c r="CO48" i="22"/>
  <c r="CO64" i="22"/>
  <c r="BC64" i="22" s="1"/>
  <c r="CP64" i="22" s="1"/>
  <c r="CO79" i="22"/>
  <c r="BC79" i="22" s="1"/>
  <c r="CP79" i="22" s="1"/>
  <c r="CO95" i="22"/>
  <c r="BC95" i="22" s="1"/>
  <c r="CP95" i="22" s="1"/>
  <c r="CO121" i="22"/>
  <c r="BC121" i="22" s="1"/>
  <c r="CP121" i="22" s="1"/>
  <c r="DK32" i="22"/>
  <c r="DU32" i="22" s="1"/>
  <c r="DC50" i="22"/>
  <c r="DV50" i="22" s="1"/>
  <c r="BB95" i="22"/>
  <c r="DS139" i="22"/>
  <c r="DX139" i="22" s="1"/>
  <c r="BD139" i="22" s="1"/>
  <c r="DS23" i="22"/>
  <c r="DX23" i="22" s="1"/>
  <c r="BD23" i="22" s="1"/>
  <c r="DK91" i="22"/>
  <c r="DU91" i="22" s="1"/>
  <c r="DC150" i="22"/>
  <c r="DV150" i="22" s="1"/>
  <c r="BB125" i="22"/>
  <c r="DK150" i="22"/>
  <c r="DU150" i="22" s="1"/>
  <c r="DL150" i="22"/>
  <c r="DN150" i="22"/>
  <c r="DO99" i="22"/>
  <c r="DS64" i="22"/>
  <c r="DX64" i="22" s="1"/>
  <c r="BD64" i="22" s="1"/>
  <c r="DM83" i="22"/>
  <c r="DM20" i="22"/>
  <c r="DN54" i="22"/>
  <c r="DO20" i="22"/>
  <c r="DK20" i="22"/>
  <c r="DU20" i="22" s="1"/>
  <c r="DO62" i="22"/>
  <c r="DK54" i="22"/>
  <c r="DU54" i="22" s="1"/>
  <c r="DN62" i="22"/>
  <c r="DN64" i="22"/>
  <c r="BB74" i="22"/>
  <c r="BB120" i="22"/>
  <c r="DD103" i="22"/>
  <c r="DW103" i="22" s="1"/>
  <c r="BB156" i="22"/>
  <c r="DO76" i="22"/>
  <c r="DK16" i="22"/>
  <c r="DU16" i="22" s="1"/>
  <c r="DO54" i="22"/>
  <c r="DC48" i="22"/>
  <c r="DV48" i="22" s="1"/>
  <c r="DK62" i="22"/>
  <c r="DU62" i="22" s="1"/>
  <c r="BB76" i="22"/>
  <c r="BB99" i="22"/>
  <c r="BB107" i="22"/>
  <c r="DM107" i="22"/>
  <c r="BB150" i="22"/>
  <c r="DD16" i="22"/>
  <c r="DW16" i="22" s="1"/>
  <c r="BC16" i="22"/>
  <c r="CP16" i="22" s="1"/>
  <c r="BB115" i="22"/>
  <c r="DY10" i="22"/>
  <c r="BE10" i="22" s="1"/>
  <c r="BB80" i="22"/>
  <c r="DM79" i="22"/>
  <c r="BB85" i="22"/>
  <c r="DN46" i="22"/>
  <c r="DD80" i="22"/>
  <c r="DW80" i="22" s="1"/>
  <c r="DL103" i="22"/>
  <c r="BB123" i="22"/>
  <c r="DY23" i="22"/>
  <c r="BE23" i="22" s="1"/>
  <c r="DY82" i="22"/>
  <c r="BE82" i="22" s="1"/>
  <c r="DY14" i="22"/>
  <c r="BE14" i="22" s="1"/>
  <c r="DY8" i="22"/>
  <c r="BE8" i="22" s="1"/>
  <c r="DL18" i="22"/>
  <c r="DS21" i="22"/>
  <c r="DX21" i="22" s="1"/>
  <c r="BD21" i="22" s="1"/>
  <c r="DK87" i="22"/>
  <c r="DU87" i="22" s="1"/>
  <c r="DC95" i="22"/>
  <c r="DV95" i="22" s="1"/>
  <c r="DY104" i="22"/>
  <c r="BE104" i="22" s="1"/>
  <c r="DY12" i="22"/>
  <c r="BE12" i="22" s="1"/>
  <c r="DY84" i="22"/>
  <c r="BE84" i="22" s="1"/>
  <c r="DY21" i="22"/>
  <c r="BE21" i="22" s="1"/>
  <c r="DN36" i="22"/>
  <c r="DN56" i="22"/>
  <c r="DC94" i="22"/>
  <c r="DV94" i="22" s="1"/>
  <c r="DC87" i="22"/>
  <c r="DV87" i="22" s="1"/>
  <c r="DL87" i="22"/>
  <c r="DS137" i="22"/>
  <c r="DX137" i="22" s="1"/>
  <c r="BD137" i="22" s="1"/>
  <c r="DY19" i="22"/>
  <c r="BE19" i="22" s="1"/>
  <c r="DY15" i="22"/>
  <c r="BE15" i="22" s="1"/>
  <c r="DY6" i="22"/>
  <c r="BE6" i="22" s="1"/>
  <c r="DK36" i="22"/>
  <c r="DU36" i="22" s="1"/>
  <c r="DY25" i="22"/>
  <c r="BE25" i="22" s="1"/>
  <c r="BB36" i="22"/>
  <c r="DC72" i="22"/>
  <c r="DV72" i="22" s="1"/>
  <c r="DL95" i="22"/>
  <c r="DM95" i="22"/>
  <c r="DN128" i="22"/>
  <c r="DN87" i="22"/>
  <c r="DY17" i="22"/>
  <c r="BE17" i="22" s="1"/>
  <c r="DM32" i="22"/>
  <c r="DS51" i="22"/>
  <c r="DX51" i="22" s="1"/>
  <c r="BD51" i="22" s="1"/>
  <c r="BB72" i="22"/>
  <c r="DK72" i="22"/>
  <c r="DU72" i="22" s="1"/>
  <c r="DL72" i="22"/>
  <c r="DD88" i="22"/>
  <c r="DW88" i="22" s="1"/>
  <c r="DB87" i="22"/>
  <c r="DT87" i="22" s="1"/>
  <c r="DK156" i="22"/>
  <c r="DU156" i="22" s="1"/>
  <c r="DS152" i="22"/>
  <c r="DX152" i="22" s="1"/>
  <c r="BD152" i="22" s="1"/>
  <c r="DN32" i="22"/>
  <c r="DO72" i="22"/>
  <c r="DN72" i="22"/>
  <c r="DK99" i="22"/>
  <c r="DU99" i="22" s="1"/>
  <c r="DO87" i="22"/>
  <c r="DS93" i="22"/>
  <c r="DX93" i="22" s="1"/>
  <c r="BD93" i="22" s="1"/>
  <c r="DD154" i="22"/>
  <c r="DW154" i="22" s="1"/>
  <c r="BC87" i="22"/>
  <c r="CP87" i="22" s="1"/>
  <c r="DN9" i="22"/>
  <c r="DD32" i="22"/>
  <c r="DW32" i="22" s="1"/>
  <c r="DN44" i="22"/>
  <c r="DO60" i="22"/>
  <c r="DD72" i="22"/>
  <c r="DW72" i="22" s="1"/>
  <c r="BB87" i="22"/>
  <c r="DM87" i="22"/>
  <c r="BB16" i="22"/>
  <c r="DC26" i="22"/>
  <c r="DV26" i="22" s="1"/>
  <c r="BB47" i="22"/>
  <c r="DS49" i="22"/>
  <c r="DX49" i="22" s="1"/>
  <c r="BD49" i="22" s="1"/>
  <c r="DO56" i="22"/>
  <c r="DC56" i="22"/>
  <c r="DV56" i="22" s="1"/>
  <c r="DD56" i="22"/>
  <c r="DW56" i="22" s="1"/>
  <c r="DC64" i="22"/>
  <c r="DV64" i="22" s="1"/>
  <c r="DD64" i="22"/>
  <c r="DW64" i="22" s="1"/>
  <c r="DS79" i="22"/>
  <c r="DX79" i="22" s="1"/>
  <c r="BD79" i="22" s="1"/>
  <c r="DS80" i="22"/>
  <c r="DX80" i="22" s="1"/>
  <c r="BD80" i="22" s="1"/>
  <c r="DS81" i="22"/>
  <c r="DX81" i="22" s="1"/>
  <c r="BD81" i="22" s="1"/>
  <c r="DK83" i="22"/>
  <c r="DU83" i="22" s="1"/>
  <c r="DN89" i="22"/>
  <c r="BB97" i="22"/>
  <c r="DO97" i="22"/>
  <c r="BB109" i="22"/>
  <c r="DN148" i="22"/>
  <c r="BB148" i="22"/>
  <c r="BB152" i="22"/>
  <c r="BC152" i="22"/>
  <c r="CP152" i="22" s="1"/>
  <c r="DC152" i="22"/>
  <c r="DV152" i="22" s="1"/>
  <c r="DN18" i="22"/>
  <c r="DN48" i="22"/>
  <c r="DM89" i="22"/>
  <c r="BB89" i="22"/>
  <c r="BB113" i="22"/>
  <c r="DO134" i="22"/>
  <c r="DK152" i="22"/>
  <c r="DU152" i="22" s="1"/>
  <c r="DL152" i="22"/>
  <c r="DN152" i="22"/>
  <c r="DC16" i="22"/>
  <c r="DV16" i="22" s="1"/>
  <c r="DS16" i="22"/>
  <c r="DX16" i="22" s="1"/>
  <c r="BD16" i="22" s="1"/>
  <c r="DD26" i="22"/>
  <c r="DW26" i="22" s="1"/>
  <c r="DO34" i="22"/>
  <c r="DK34" i="22"/>
  <c r="DU34" i="22" s="1"/>
  <c r="BB45" i="22"/>
  <c r="DO52" i="22"/>
  <c r="DS63" i="22"/>
  <c r="DX63" i="22" s="1"/>
  <c r="BD63" i="22" s="1"/>
  <c r="DO66" i="22"/>
  <c r="DD48" i="22"/>
  <c r="DW48" i="22" s="1"/>
  <c r="DN50" i="22"/>
  <c r="DC58" i="22"/>
  <c r="DV58" i="22" s="1"/>
  <c r="DK58" i="22"/>
  <c r="DU58" i="22" s="1"/>
  <c r="DK76" i="22"/>
  <c r="DU76" i="22" s="1"/>
  <c r="DD68" i="22"/>
  <c r="DW68" i="22" s="1"/>
  <c r="DS71" i="22"/>
  <c r="DX71" i="22" s="1"/>
  <c r="BD71" i="22" s="1"/>
  <c r="BB83" i="22"/>
  <c r="DD83" i="22"/>
  <c r="DW83" i="22" s="1"/>
  <c r="DL83" i="22"/>
  <c r="DN97" i="22"/>
  <c r="DD97" i="22"/>
  <c r="DW97" i="22" s="1"/>
  <c r="DD95" i="22"/>
  <c r="DW95" i="22" s="1"/>
  <c r="DS133" i="22"/>
  <c r="DX133" i="22" s="1"/>
  <c r="BD133" i="22" s="1"/>
  <c r="BB144" i="22"/>
  <c r="DK148" i="22"/>
  <c r="DU148" i="22" s="1"/>
  <c r="DO150" i="22"/>
  <c r="BB9" i="22"/>
  <c r="DO26" i="22"/>
  <c r="DL39" i="22"/>
  <c r="DL42" i="22"/>
  <c r="DC43" i="22"/>
  <c r="DV43" i="22" s="1"/>
  <c r="BB44" i="22"/>
  <c r="DK43" i="22"/>
  <c r="DU43" i="22" s="1"/>
  <c r="DS88" i="22"/>
  <c r="DS29" i="22"/>
  <c r="DX29" i="22" s="1"/>
  <c r="BD29" i="22" s="1"/>
  <c r="DN43" i="22"/>
  <c r="BB18" i="22"/>
  <c r="DK26" i="22"/>
  <c r="DU26" i="22" s="1"/>
  <c r="BB26" i="22"/>
  <c r="DS77" i="22"/>
  <c r="DX77" i="22" s="1"/>
  <c r="BD77" i="22" s="1"/>
  <c r="DL80" i="22"/>
  <c r="DK136" i="22"/>
  <c r="DU136" i="22" s="1"/>
  <c r="DD18" i="22"/>
  <c r="DW18" i="22" s="1"/>
  <c r="DC28" i="22"/>
  <c r="DV28" i="22" s="1"/>
  <c r="BC29" i="22"/>
  <c r="CP29" i="22" s="1"/>
  <c r="DC41" i="22"/>
  <c r="DV41" i="22" s="1"/>
  <c r="DK38" i="22"/>
  <c r="DU38" i="22" s="1"/>
  <c r="DK66" i="22"/>
  <c r="DU66" i="22" s="1"/>
  <c r="BB54" i="22"/>
  <c r="BB64" i="22"/>
  <c r="DN74" i="22"/>
  <c r="DK96" i="22"/>
  <c r="DU96" i="22" s="1"/>
  <c r="DN88" i="22"/>
  <c r="DL93" i="22"/>
  <c r="DL96" i="22"/>
  <c r="DC101" i="22"/>
  <c r="DV101" i="22" s="1"/>
  <c r="BC108" i="22"/>
  <c r="CP108" i="22" s="1"/>
  <c r="BC122" i="22"/>
  <c r="CP122" i="22" s="1"/>
  <c r="BC117" i="22"/>
  <c r="CP117" i="22" s="1"/>
  <c r="BC119" i="22"/>
  <c r="CP119" i="22" s="1"/>
  <c r="DN130" i="22"/>
  <c r="BB128" i="22"/>
  <c r="DL128" i="22"/>
  <c r="DK134" i="22"/>
  <c r="DU134" i="22" s="1"/>
  <c r="DD136" i="22"/>
  <c r="DW136" i="22" s="1"/>
  <c r="DD138" i="22"/>
  <c r="DW138" i="22" s="1"/>
  <c r="DC154" i="22"/>
  <c r="DV154" i="22" s="1"/>
  <c r="DL7" i="22"/>
  <c r="BB28" i="22"/>
  <c r="DL28" i="22"/>
  <c r="DC54" i="22"/>
  <c r="DV54" i="22" s="1"/>
  <c r="DD54" i="22"/>
  <c r="DW54" i="22" s="1"/>
  <c r="DC66" i="22"/>
  <c r="DV66" i="22" s="1"/>
  <c r="BB50" i="22"/>
  <c r="BB62" i="22"/>
  <c r="DO88" i="22"/>
  <c r="DC93" i="22"/>
  <c r="DV93" i="22" s="1"/>
  <c r="DM93" i="22"/>
  <c r="BB7" i="22"/>
  <c r="DN7" i="22"/>
  <c r="BB34" i="22"/>
  <c r="DN38" i="22"/>
  <c r="DN41" i="22"/>
  <c r="BB41" i="22"/>
  <c r="BB48" i="22"/>
  <c r="BB58" i="22"/>
  <c r="DM88" i="22"/>
  <c r="DO93" i="22"/>
  <c r="DK101" i="22"/>
  <c r="DU101" i="22" s="1"/>
  <c r="DC128" i="22"/>
  <c r="DV128" i="22" s="1"/>
  <c r="DD128" i="22"/>
  <c r="DW128" i="22" s="1"/>
  <c r="DK130" i="22"/>
  <c r="DU130" i="22" s="1"/>
  <c r="BB130" i="22"/>
  <c r="DL130" i="22"/>
  <c r="DO128" i="22"/>
  <c r="DO130" i="22"/>
  <c r="DC156" i="22"/>
  <c r="DV156" i="22" s="1"/>
  <c r="DC18" i="22"/>
  <c r="DV18" i="22" s="1"/>
  <c r="DC9" i="22"/>
  <c r="DV9" i="22" s="1"/>
  <c r="DN26" i="22"/>
  <c r="DL26" i="22"/>
  <c r="DM36" i="22"/>
  <c r="DC38" i="22"/>
  <c r="DV38" i="22" s="1"/>
  <c r="DC44" i="22"/>
  <c r="DV44" i="22" s="1"/>
  <c r="DC36" i="22"/>
  <c r="DV36" i="22" s="1"/>
  <c r="BB32" i="22"/>
  <c r="DL44" i="22"/>
  <c r="DO48" i="22"/>
  <c r="DO64" i="22"/>
  <c r="DD50" i="22"/>
  <c r="DW50" i="22" s="1"/>
  <c r="DC62" i="22"/>
  <c r="DV62" i="22" s="1"/>
  <c r="DD66" i="22"/>
  <c r="DW66" i="22" s="1"/>
  <c r="DD76" i="22"/>
  <c r="DW76" i="22" s="1"/>
  <c r="BB56" i="22"/>
  <c r="DD74" i="22"/>
  <c r="DW74" i="22" s="1"/>
  <c r="BC76" i="22"/>
  <c r="CP76" i="22" s="1"/>
  <c r="BC88" i="22"/>
  <c r="CP88" i="22" s="1"/>
  <c r="DC74" i="22"/>
  <c r="DV74" i="22" s="1"/>
  <c r="DN80" i="22"/>
  <c r="DK80" i="22"/>
  <c r="DU80" i="22" s="1"/>
  <c r="DK88" i="22"/>
  <c r="DU88" i="22" s="1"/>
  <c r="BB91" i="22"/>
  <c r="DO91" i="22"/>
  <c r="DD96" i="22"/>
  <c r="DW96" i="22" s="1"/>
  <c r="DM97" i="22"/>
  <c r="DC102" i="22"/>
  <c r="DV102" i="22" s="1"/>
  <c r="DL101" i="22"/>
  <c r="DC103" i="22"/>
  <c r="DV103" i="22" s="1"/>
  <c r="BB116" i="22"/>
  <c r="DK95" i="22"/>
  <c r="DU95" i="22" s="1"/>
  <c r="DN101" i="22"/>
  <c r="BC109" i="22"/>
  <c r="CP109" i="22" s="1"/>
  <c r="BB134" i="22"/>
  <c r="DL148" i="22"/>
  <c r="DL154" i="22"/>
  <c r="DS114" i="22"/>
  <c r="DX114" i="22" s="1"/>
  <c r="BD114" i="22" s="1"/>
  <c r="DS121" i="22"/>
  <c r="DS72" i="22"/>
  <c r="DX72" i="22" s="1"/>
  <c r="BD72" i="22" s="1"/>
  <c r="DS82" i="22"/>
  <c r="DX82" i="22" s="1"/>
  <c r="BD82" i="22" s="1"/>
  <c r="DS92" i="22"/>
  <c r="DX92" i="22" s="1"/>
  <c r="BD92" i="22" s="1"/>
  <c r="DS106" i="22"/>
  <c r="DX106" i="22" s="1"/>
  <c r="BD106" i="22" s="1"/>
  <c r="DS135" i="22"/>
  <c r="DX135" i="22" s="1"/>
  <c r="BD135" i="22" s="1"/>
  <c r="DS142" i="22"/>
  <c r="DX142" i="22" s="1"/>
  <c r="BD142" i="22" s="1"/>
  <c r="DS144" i="22"/>
  <c r="DX144" i="22" s="1"/>
  <c r="BD144" i="22" s="1"/>
  <c r="DS158" i="22"/>
  <c r="DX158" i="22" s="1"/>
  <c r="BD158" i="22" s="1"/>
  <c r="DS11" i="22"/>
  <c r="DX11" i="22" s="1"/>
  <c r="BD11" i="22" s="1"/>
  <c r="DS22" i="22"/>
  <c r="DX22" i="22" s="1"/>
  <c r="BD22" i="22" s="1"/>
  <c r="DS26" i="22"/>
  <c r="DX26" i="22" s="1"/>
  <c r="BD26" i="22" s="1"/>
  <c r="DS30" i="22"/>
  <c r="DS36" i="22"/>
  <c r="DX36" i="22" s="1"/>
  <c r="BD36" i="22" s="1"/>
  <c r="DS40" i="22"/>
  <c r="DX40" i="22" s="1"/>
  <c r="BD40" i="22" s="1"/>
  <c r="DS47" i="22"/>
  <c r="DX47" i="22" s="1"/>
  <c r="BD47" i="22" s="1"/>
  <c r="DS55" i="22"/>
  <c r="DX55" i="22" s="1"/>
  <c r="BD55" i="22" s="1"/>
  <c r="DS59" i="22"/>
  <c r="DX59" i="22" s="1"/>
  <c r="BD59" i="22" s="1"/>
  <c r="DS38" i="22"/>
  <c r="DX38" i="22" s="1"/>
  <c r="BD38" i="22" s="1"/>
  <c r="DS42" i="22"/>
  <c r="DX42" i="22" s="1"/>
  <c r="BD42" i="22" s="1"/>
  <c r="DS75" i="22"/>
  <c r="DX75" i="22" s="1"/>
  <c r="BD75" i="22" s="1"/>
  <c r="DS67" i="22"/>
  <c r="DX67" i="22" s="1"/>
  <c r="BD67" i="22" s="1"/>
  <c r="DS83" i="22"/>
  <c r="DX83" i="22" s="1"/>
  <c r="BD83" i="22" s="1"/>
  <c r="DS90" i="22"/>
  <c r="DX90" i="22" s="1"/>
  <c r="BD90" i="22" s="1"/>
  <c r="DS101" i="22"/>
  <c r="DX101" i="22" s="1"/>
  <c r="BD101" i="22" s="1"/>
  <c r="DS31" i="22"/>
  <c r="DX31" i="22" s="1"/>
  <c r="BD31" i="22" s="1"/>
  <c r="DS33" i="22"/>
  <c r="DX33" i="22" s="1"/>
  <c r="BD33" i="22" s="1"/>
  <c r="DS57" i="22"/>
  <c r="DX57" i="22" s="1"/>
  <c r="BD57" i="22" s="1"/>
  <c r="DS87" i="22"/>
  <c r="DX87" i="22" s="1"/>
  <c r="BD87" i="22" s="1"/>
  <c r="DS100" i="22"/>
  <c r="DX100" i="22" s="1"/>
  <c r="BD100" i="22" s="1"/>
  <c r="DX105" i="22"/>
  <c r="BD105" i="22" s="1"/>
  <c r="DS141" i="22"/>
  <c r="DX141" i="22" s="1"/>
  <c r="BD141" i="22" s="1"/>
  <c r="DX30" i="22"/>
  <c r="BD30" i="22" s="1"/>
  <c r="DS44" i="22"/>
  <c r="DX44" i="22" s="1"/>
  <c r="BD44" i="22" s="1"/>
  <c r="DS43" i="22"/>
  <c r="DX43" i="22" s="1"/>
  <c r="BD43" i="22" s="1"/>
  <c r="DS65" i="22"/>
  <c r="DX65" i="22" s="1"/>
  <c r="BD65" i="22" s="1"/>
  <c r="DS73" i="22"/>
  <c r="DX73" i="22" s="1"/>
  <c r="BD73" i="22" s="1"/>
  <c r="DS85" i="22"/>
  <c r="DX85" i="22" s="1"/>
  <c r="BD85" i="22" s="1"/>
  <c r="DS108" i="22"/>
  <c r="DX108" i="22" s="1"/>
  <c r="BD108" i="22" s="1"/>
  <c r="DS122" i="22"/>
  <c r="DX122" i="22" s="1"/>
  <c r="BD122" i="22" s="1"/>
  <c r="DS124" i="22"/>
  <c r="DX124" i="22" s="1"/>
  <c r="BD124" i="22" s="1"/>
  <c r="DS109" i="22"/>
  <c r="DX109" i="22" s="1"/>
  <c r="BD109" i="22" s="1"/>
  <c r="DS113" i="22"/>
  <c r="DX113" i="22" s="1"/>
  <c r="BD113" i="22" s="1"/>
  <c r="DS116" i="22"/>
  <c r="DX116" i="22" s="1"/>
  <c r="BD116" i="22" s="1"/>
  <c r="DS120" i="22"/>
  <c r="DX120" i="22" s="1"/>
  <c r="BD120" i="22" s="1"/>
  <c r="DS125" i="22"/>
  <c r="DX125" i="22" s="1"/>
  <c r="BD125" i="22" s="1"/>
  <c r="DS134" i="22"/>
  <c r="DX134" i="22" s="1"/>
  <c r="BD134" i="22" s="1"/>
  <c r="DS140" i="22"/>
  <c r="DX140" i="22" s="1"/>
  <c r="BD140" i="22" s="1"/>
  <c r="DS150" i="22"/>
  <c r="DX150" i="22" s="1"/>
  <c r="BD150" i="22" s="1"/>
  <c r="DS147" i="22"/>
  <c r="DX147" i="22" s="1"/>
  <c r="BD147" i="22" s="1"/>
  <c r="DS54" i="22"/>
  <c r="DX54" i="22" s="1"/>
  <c r="BD54" i="22" s="1"/>
  <c r="DS95" i="22"/>
  <c r="DX95" i="22" s="1"/>
  <c r="BD95" i="22" s="1"/>
  <c r="DS143" i="22"/>
  <c r="DX143" i="22" s="1"/>
  <c r="BD143" i="22" s="1"/>
  <c r="DS149" i="22"/>
  <c r="DX149" i="22" s="1"/>
  <c r="BD149" i="22" s="1"/>
  <c r="DS97" i="22"/>
  <c r="DX97" i="22" s="1"/>
  <c r="BD97" i="22" s="1"/>
  <c r="DS128" i="22"/>
  <c r="DX128" i="22" s="1"/>
  <c r="BD128" i="22" s="1"/>
  <c r="DS35" i="22"/>
  <c r="DX35" i="22" s="1"/>
  <c r="BD35" i="22" s="1"/>
  <c r="DS25" i="22"/>
  <c r="DX25" i="22" s="1"/>
  <c r="BD25" i="22" s="1"/>
  <c r="DS32" i="22"/>
  <c r="DX32" i="22" s="1"/>
  <c r="BD32" i="22" s="1"/>
  <c r="DS46" i="22"/>
  <c r="DX46" i="22" s="1"/>
  <c r="BD46" i="22" s="1"/>
  <c r="DS61" i="22"/>
  <c r="DX61" i="22" s="1"/>
  <c r="BD61" i="22" s="1"/>
  <c r="DS41" i="22"/>
  <c r="DX41" i="22" s="1"/>
  <c r="BD41" i="22" s="1"/>
  <c r="DS70" i="22"/>
  <c r="DX70" i="22" s="1"/>
  <c r="BD70" i="22" s="1"/>
  <c r="DS69" i="22"/>
  <c r="DX69" i="22" s="1"/>
  <c r="BD69" i="22" s="1"/>
  <c r="DS96" i="22"/>
  <c r="DX96" i="22" s="1"/>
  <c r="BD96" i="22" s="1"/>
  <c r="DS91" i="22"/>
  <c r="DX91" i="22" s="1"/>
  <c r="BD91" i="22" s="1"/>
  <c r="DS99" i="22"/>
  <c r="DX99" i="22" s="1"/>
  <c r="BD99" i="22" s="1"/>
  <c r="DS104" i="22"/>
  <c r="DX104" i="22" s="1"/>
  <c r="BD104" i="22" s="1"/>
  <c r="DS110" i="22"/>
  <c r="DX110" i="22" s="1"/>
  <c r="BD110" i="22" s="1"/>
  <c r="DS117" i="22"/>
  <c r="DX117" i="22" s="1"/>
  <c r="BD117" i="22" s="1"/>
  <c r="DS126" i="22"/>
  <c r="DX126" i="22" s="1"/>
  <c r="BD126" i="22" s="1"/>
  <c r="DS136" i="22"/>
  <c r="DX136" i="22" s="1"/>
  <c r="BD136" i="22" s="1"/>
  <c r="DS138" i="22"/>
  <c r="DX138" i="22" s="1"/>
  <c r="BD138" i="22" s="1"/>
  <c r="DS52" i="22"/>
  <c r="DX52" i="22" s="1"/>
  <c r="BD52" i="22" s="1"/>
  <c r="DS60" i="22"/>
  <c r="DX60" i="22" s="1"/>
  <c r="BD60" i="22" s="1"/>
  <c r="DS50" i="22"/>
  <c r="DX50" i="22" s="1"/>
  <c r="BD50" i="22" s="1"/>
  <c r="DS66" i="22"/>
  <c r="DX66" i="22" s="1"/>
  <c r="BD66" i="22" s="1"/>
  <c r="DS89" i="22"/>
  <c r="DX89" i="22" s="1"/>
  <c r="BD89" i="22" s="1"/>
  <c r="DS155" i="22"/>
  <c r="DX155" i="22" s="1"/>
  <c r="BD155" i="22" s="1"/>
  <c r="DS130" i="22"/>
  <c r="DX130" i="22" s="1"/>
  <c r="BD130" i="22" s="1"/>
  <c r="DS153" i="22"/>
  <c r="DX153" i="22" s="1"/>
  <c r="BD153" i="22" s="1"/>
  <c r="DS28" i="22"/>
  <c r="DX28" i="22" s="1"/>
  <c r="BD28" i="22" s="1"/>
  <c r="DS20" i="22"/>
  <c r="DX20" i="22" s="1"/>
  <c r="BD20" i="22" s="1"/>
  <c r="DS37" i="22"/>
  <c r="DX37" i="22" s="1"/>
  <c r="BD37" i="22" s="1"/>
  <c r="DS39" i="22"/>
  <c r="DX39" i="22" s="1"/>
  <c r="BD39" i="22" s="1"/>
  <c r="DS86" i="22"/>
  <c r="DX86" i="22" s="1"/>
  <c r="BD86" i="22" s="1"/>
  <c r="DX88" i="22"/>
  <c r="BD88" i="22" s="1"/>
  <c r="DS94" i="22"/>
  <c r="DX94" i="22" s="1"/>
  <c r="BD94" i="22" s="1"/>
  <c r="DS112" i="22"/>
  <c r="DX112" i="22" s="1"/>
  <c r="BD112" i="22" s="1"/>
  <c r="DS119" i="22"/>
  <c r="DX119" i="22" s="1"/>
  <c r="BD119" i="22" s="1"/>
  <c r="DS111" i="22"/>
  <c r="DX111" i="22" s="1"/>
  <c r="BD111" i="22" s="1"/>
  <c r="DS115" i="22"/>
  <c r="DX115" i="22" s="1"/>
  <c r="BD115" i="22" s="1"/>
  <c r="DS118" i="22"/>
  <c r="DX118" i="22" s="1"/>
  <c r="BD118" i="22" s="1"/>
  <c r="DS123" i="22"/>
  <c r="DX123" i="22" s="1"/>
  <c r="BD123" i="22" s="1"/>
  <c r="DS127" i="22"/>
  <c r="DX127" i="22" s="1"/>
  <c r="BD127" i="22" s="1"/>
  <c r="DS129" i="22"/>
  <c r="DX129" i="22" s="1"/>
  <c r="BD129" i="22" s="1"/>
  <c r="DS131" i="22"/>
  <c r="DX131" i="22" s="1"/>
  <c r="BD131" i="22" s="1"/>
  <c r="DS156" i="22"/>
  <c r="DX156" i="22" s="1"/>
  <c r="BD156" i="22" s="1"/>
  <c r="DS146" i="22"/>
  <c r="DX146" i="22" s="1"/>
  <c r="BD146" i="22" s="1"/>
  <c r="DS148" i="22"/>
  <c r="DX148" i="22" s="1"/>
  <c r="BD148" i="22" s="1"/>
  <c r="DS154" i="22"/>
  <c r="DX154" i="22" s="1"/>
  <c r="BD154" i="22" s="1"/>
  <c r="DS62" i="22"/>
  <c r="DX62" i="22" s="1"/>
  <c r="BD62" i="22" s="1"/>
  <c r="DS74" i="22"/>
  <c r="DX74" i="22" s="1"/>
  <c r="BD74" i="22" s="1"/>
  <c r="DS157" i="22"/>
  <c r="DX157" i="22" s="1"/>
  <c r="BD157" i="22" s="1"/>
  <c r="DS107" i="22"/>
  <c r="DX107" i="22" s="1"/>
  <c r="BD107" i="22" s="1"/>
  <c r="DS132" i="22"/>
  <c r="DX132" i="22" s="1"/>
  <c r="BD132" i="22" s="1"/>
  <c r="DS13" i="22"/>
  <c r="DX13" i="22" s="1"/>
  <c r="BD13" i="22" s="1"/>
  <c r="DS27" i="22"/>
  <c r="DX27" i="22" s="1"/>
  <c r="BD27" i="22" s="1"/>
  <c r="DS34" i="22"/>
  <c r="DX34" i="22" s="1"/>
  <c r="BD34" i="22" s="1"/>
  <c r="DS45" i="22"/>
  <c r="DX45" i="22" s="1"/>
  <c r="BD45" i="22" s="1"/>
  <c r="DS53" i="22"/>
  <c r="DX53" i="22" s="1"/>
  <c r="BD53" i="22" s="1"/>
  <c r="DS68" i="22"/>
  <c r="DX68" i="22" s="1"/>
  <c r="BD68" i="22" s="1"/>
  <c r="DS76" i="22"/>
  <c r="DX76" i="22" s="1"/>
  <c r="BD76" i="22" s="1"/>
  <c r="DS84" i="22"/>
  <c r="DX84" i="22" s="1"/>
  <c r="BD84" i="22" s="1"/>
  <c r="DS98" i="22"/>
  <c r="DX98" i="22" s="1"/>
  <c r="BD98" i="22" s="1"/>
  <c r="DS102" i="22"/>
  <c r="DX102" i="22" s="1"/>
  <c r="BD102" i="22" s="1"/>
  <c r="DX121" i="22"/>
  <c r="BD121" i="22" s="1"/>
  <c r="DS48" i="22"/>
  <c r="DX48" i="22" s="1"/>
  <c r="BD48" i="22" s="1"/>
  <c r="DS56" i="22"/>
  <c r="DX56" i="22" s="1"/>
  <c r="BD56" i="22" s="1"/>
  <c r="DS58" i="22"/>
  <c r="DX58" i="22" s="1"/>
  <c r="BD58" i="22" s="1"/>
  <c r="DS103" i="22"/>
  <c r="DX103" i="22" s="1"/>
  <c r="BD103" i="22" s="1"/>
  <c r="DS78" i="22"/>
  <c r="DX78" i="22" s="1"/>
  <c r="BD78" i="22" s="1"/>
  <c r="DS151" i="22"/>
  <c r="DX151" i="22" s="1"/>
  <c r="BD151" i="22" s="1"/>
  <c r="DS145" i="22"/>
  <c r="DX145" i="22" s="1"/>
  <c r="BD145" i="22" s="1"/>
  <c r="BJ61" i="22"/>
  <c r="CA61" i="22" s="1"/>
  <c r="CO61" i="22" s="1"/>
  <c r="BA61" i="22"/>
  <c r="CU61" i="22"/>
  <c r="K61" i="22" s="1"/>
  <c r="BA71" i="22"/>
  <c r="BJ71" i="22"/>
  <c r="CA71" i="22" s="1"/>
  <c r="CO71" i="22" s="1"/>
  <c r="CU71" i="22"/>
  <c r="K71" i="22" s="1"/>
  <c r="BJ53" i="22"/>
  <c r="CA53" i="22" s="1"/>
  <c r="CO53" i="22" s="1"/>
  <c r="BA53" i="22"/>
  <c r="CU53" i="22"/>
  <c r="K53" i="22" s="1"/>
  <c r="BA75" i="22"/>
  <c r="BJ75" i="22"/>
  <c r="CA75" i="22" s="1"/>
  <c r="CO75" i="22" s="1"/>
  <c r="CU75" i="22"/>
  <c r="K75" i="22" s="1"/>
  <c r="BA106" i="22"/>
  <c r="BJ106" i="22"/>
  <c r="CA106" i="22" s="1"/>
  <c r="CO106" i="22" s="1"/>
  <c r="CU106" i="22"/>
  <c r="K106" i="22" s="1"/>
  <c r="DS17" i="22"/>
  <c r="DX17" i="22" s="1"/>
  <c r="BD17" i="22" s="1"/>
  <c r="DM24" i="22"/>
  <c r="DB24" i="22"/>
  <c r="DT24" i="22" s="1"/>
  <c r="BB22" i="22"/>
  <c r="BB11" i="22"/>
  <c r="DS6" i="22"/>
  <c r="DX6" i="22" s="1"/>
  <c r="BD6" i="22" s="1"/>
  <c r="DD7" i="22"/>
  <c r="DW7" i="22" s="1"/>
  <c r="DK7" i="22"/>
  <c r="DU7" i="22" s="1"/>
  <c r="DO7" i="22"/>
  <c r="DB7" i="22"/>
  <c r="DT7" i="22" s="1"/>
  <c r="DM7" i="22"/>
  <c r="DS12" i="22"/>
  <c r="DX12" i="22" s="1"/>
  <c r="BD12" i="22" s="1"/>
  <c r="DS14" i="22"/>
  <c r="DX14" i="22" s="1"/>
  <c r="BD14" i="22" s="1"/>
  <c r="BC9" i="22"/>
  <c r="CP9" i="22" s="1"/>
  <c r="DO16" i="22"/>
  <c r="DM18" i="22"/>
  <c r="DB18" i="22"/>
  <c r="DT18" i="22" s="1"/>
  <c r="DM13" i="22"/>
  <c r="DL16" i="22"/>
  <c r="DO22" i="22"/>
  <c r="DO24" i="22"/>
  <c r="DO18" i="22"/>
  <c r="BJ27" i="22"/>
  <c r="CA27" i="22" s="1"/>
  <c r="CO27" i="22" s="1"/>
  <c r="BA27" i="22"/>
  <c r="CU27" i="22"/>
  <c r="K27" i="22" s="1"/>
  <c r="DL29" i="22"/>
  <c r="BB29" i="22"/>
  <c r="DD28" i="22"/>
  <c r="DW28" i="22" s="1"/>
  <c r="DK28" i="22"/>
  <c r="DU28" i="22" s="1"/>
  <c r="DO28" i="22"/>
  <c r="DM28" i="22"/>
  <c r="DB28" i="22"/>
  <c r="DT28" i="22" s="1"/>
  <c r="DO32" i="22"/>
  <c r="BJ33" i="22"/>
  <c r="CA33" i="22" s="1"/>
  <c r="CO33" i="22" s="1"/>
  <c r="BA33" i="22"/>
  <c r="CU33" i="22"/>
  <c r="K33" i="22" s="1"/>
  <c r="DN34" i="22"/>
  <c r="BA37" i="22"/>
  <c r="CU37" i="22"/>
  <c r="K37" i="22" s="1"/>
  <c r="BJ37" i="22"/>
  <c r="CA37" i="22" s="1"/>
  <c r="CO37" i="22" s="1"/>
  <c r="DC46" i="22"/>
  <c r="DV46" i="22" s="1"/>
  <c r="DL40" i="22"/>
  <c r="DL45" i="22"/>
  <c r="DL46" i="22"/>
  <c r="BC46" i="22"/>
  <c r="CP46" i="22" s="1"/>
  <c r="DB44" i="22"/>
  <c r="DT44" i="22" s="1"/>
  <c r="DM44" i="22"/>
  <c r="DK44" i="22"/>
  <c r="DU44" i="22" s="1"/>
  <c r="DO44" i="22"/>
  <c r="DD44" i="22"/>
  <c r="DW44" i="22" s="1"/>
  <c r="DO50" i="22"/>
  <c r="DO58" i="22"/>
  <c r="DB36" i="22"/>
  <c r="DT36" i="22" s="1"/>
  <c r="DL36" i="22"/>
  <c r="DO38" i="22"/>
  <c r="DO43" i="22"/>
  <c r="DN45" i="22"/>
  <c r="BJ51" i="22"/>
  <c r="CA51" i="22" s="1"/>
  <c r="CO51" i="22" s="1"/>
  <c r="BA51" i="22"/>
  <c r="CU51" i="22"/>
  <c r="K51" i="22" s="1"/>
  <c r="BJ59" i="22"/>
  <c r="CA59" i="22" s="1"/>
  <c r="CO59" i="22" s="1"/>
  <c r="BA59" i="22"/>
  <c r="CU59" i="22"/>
  <c r="K59" i="22" s="1"/>
  <c r="DN52" i="22"/>
  <c r="DN60" i="22"/>
  <c r="BC42" i="22"/>
  <c r="CP42" i="22" s="1"/>
  <c r="DC47" i="22"/>
  <c r="DV47" i="22" s="1"/>
  <c r="DM66" i="22"/>
  <c r="DN39" i="22"/>
  <c r="DN40" i="22"/>
  <c r="BB52" i="22"/>
  <c r="DM54" i="22"/>
  <c r="DB54" i="22"/>
  <c r="DT54" i="22" s="1"/>
  <c r="BC54" i="22"/>
  <c r="CP54" i="22" s="1"/>
  <c r="DL54" i="22"/>
  <c r="BB60" i="22"/>
  <c r="DM62" i="22"/>
  <c r="DB62" i="22"/>
  <c r="DT62" i="22" s="1"/>
  <c r="BC62" i="22"/>
  <c r="CP62" i="22" s="1"/>
  <c r="DL62" i="22"/>
  <c r="DL68" i="22"/>
  <c r="BC68" i="22"/>
  <c r="CP68" i="22" s="1"/>
  <c r="DM68" i="22"/>
  <c r="DL74" i="22"/>
  <c r="DN76" i="22"/>
  <c r="DD70" i="22"/>
  <c r="DW70" i="22" s="1"/>
  <c r="DD78" i="22"/>
  <c r="DW78" i="22" s="1"/>
  <c r="BB81" i="22"/>
  <c r="BA86" i="22"/>
  <c r="CU86" i="22"/>
  <c r="K86" i="22" s="1"/>
  <c r="BJ86" i="22"/>
  <c r="CA86" i="22" s="1"/>
  <c r="CO86" i="22" s="1"/>
  <c r="BC72" i="22"/>
  <c r="CP72" i="22" s="1"/>
  <c r="DM72" i="22"/>
  <c r="DB72" i="22"/>
  <c r="DT72" i="22" s="1"/>
  <c r="DC80" i="22"/>
  <c r="DV80" i="22" s="1"/>
  <c r="DD81" i="22"/>
  <c r="DW81" i="22" s="1"/>
  <c r="DC76" i="22"/>
  <c r="DV76" i="22" s="1"/>
  <c r="DB83" i="22"/>
  <c r="DT83" i="22" s="1"/>
  <c r="DN83" i="22"/>
  <c r="DC83" i="22"/>
  <c r="DV83" i="22" s="1"/>
  <c r="DK85" i="22"/>
  <c r="DU85" i="22" s="1"/>
  <c r="DB88" i="22"/>
  <c r="DT88" i="22" s="1"/>
  <c r="DC89" i="22"/>
  <c r="DV89" i="22" s="1"/>
  <c r="DD91" i="22"/>
  <c r="DW91" i="22" s="1"/>
  <c r="DC97" i="22"/>
  <c r="DV97" i="22" s="1"/>
  <c r="BC99" i="22"/>
  <c r="CP99" i="22" s="1"/>
  <c r="DD99" i="22"/>
  <c r="DW99" i="22" s="1"/>
  <c r="BB105" i="22"/>
  <c r="DK105" i="22"/>
  <c r="DU105" i="22" s="1"/>
  <c r="BB88" i="22"/>
  <c r="DK89" i="22"/>
  <c r="DU89" i="22" s="1"/>
  <c r="DD94" i="22"/>
  <c r="DW94" i="22" s="1"/>
  <c r="DN95" i="22"/>
  <c r="DK97" i="22"/>
  <c r="DU97" i="22" s="1"/>
  <c r="DD102" i="22"/>
  <c r="DW102" i="22" s="1"/>
  <c r="DM103" i="22"/>
  <c r="BB111" i="22"/>
  <c r="BB118" i="22"/>
  <c r="DL91" i="22"/>
  <c r="DN93" i="22"/>
  <c r="DN94" i="22"/>
  <c r="DO95" i="22"/>
  <c r="DO96" i="22"/>
  <c r="BJ100" i="22"/>
  <c r="CA100" i="22" s="1"/>
  <c r="CO100" i="22" s="1"/>
  <c r="BA100" i="22"/>
  <c r="CU100" i="22"/>
  <c r="K100" i="22" s="1"/>
  <c r="DM101" i="22"/>
  <c r="BC102" i="22"/>
  <c r="CP102" i="22" s="1"/>
  <c r="BB103" i="22"/>
  <c r="DC88" i="22"/>
  <c r="DV88" i="22" s="1"/>
  <c r="DC91" i="22"/>
  <c r="DV91" i="22" s="1"/>
  <c r="DD93" i="22"/>
  <c r="DW93" i="22" s="1"/>
  <c r="BB94" i="22"/>
  <c r="DL97" i="22"/>
  <c r="DN99" i="22"/>
  <c r="DO101" i="22"/>
  <c r="DM102" i="22"/>
  <c r="BB108" i="22"/>
  <c r="DL108" i="22"/>
  <c r="DN109" i="22"/>
  <c r="BB110" i="22"/>
  <c r="DL110" i="22"/>
  <c r="DN111" i="22"/>
  <c r="BB112" i="22"/>
  <c r="DL112" i="22"/>
  <c r="DN113" i="22"/>
  <c r="BB114" i="22"/>
  <c r="DL114" i="22"/>
  <c r="DN115" i="22"/>
  <c r="BB122" i="22"/>
  <c r="DL122" i="22"/>
  <c r="DN116" i="22"/>
  <c r="BB117" i="22"/>
  <c r="DL117" i="22"/>
  <c r="DN118" i="22"/>
  <c r="BB119" i="22"/>
  <c r="DL119" i="22"/>
  <c r="DN120" i="22"/>
  <c r="BB121" i="22"/>
  <c r="DL121" i="22"/>
  <c r="DN123" i="22"/>
  <c r="BB124" i="22"/>
  <c r="DL124" i="22"/>
  <c r="DN125" i="22"/>
  <c r="BB126" i="22"/>
  <c r="DL126" i="22"/>
  <c r="DN127" i="22"/>
  <c r="DN129" i="22"/>
  <c r="DN103" i="22"/>
  <c r="DO110" i="22"/>
  <c r="DL111" i="22"/>
  <c r="DO114" i="22"/>
  <c r="DL115" i="22"/>
  <c r="DO117" i="22"/>
  <c r="DL118" i="22"/>
  <c r="DO121" i="22"/>
  <c r="DL123" i="22"/>
  <c r="DO126" i="22"/>
  <c r="BC129" i="22"/>
  <c r="CP129" i="22" s="1"/>
  <c r="DL131" i="22"/>
  <c r="DC108" i="22"/>
  <c r="DV108" i="22" s="1"/>
  <c r="DD108" i="22"/>
  <c r="DW108" i="22" s="1"/>
  <c r="DC110" i="22"/>
  <c r="DV110" i="22" s="1"/>
  <c r="DD110" i="22"/>
  <c r="DW110" i="22" s="1"/>
  <c r="DC112" i="22"/>
  <c r="DV112" i="22" s="1"/>
  <c r="DD112" i="22"/>
  <c r="DW112" i="22" s="1"/>
  <c r="DC114" i="22"/>
  <c r="DV114" i="22" s="1"/>
  <c r="DD114" i="22"/>
  <c r="DW114" i="22" s="1"/>
  <c r="DC122" i="22"/>
  <c r="DV122" i="22" s="1"/>
  <c r="DD122" i="22"/>
  <c r="DW122" i="22" s="1"/>
  <c r="DC117" i="22"/>
  <c r="DV117" i="22" s="1"/>
  <c r="DD117" i="22"/>
  <c r="DW117" i="22" s="1"/>
  <c r="DC119" i="22"/>
  <c r="DV119" i="22" s="1"/>
  <c r="DD119" i="22"/>
  <c r="DW119" i="22" s="1"/>
  <c r="DC121" i="22"/>
  <c r="DV121" i="22" s="1"/>
  <c r="DD121" i="22"/>
  <c r="DW121" i="22" s="1"/>
  <c r="DC124" i="22"/>
  <c r="DV124" i="22" s="1"/>
  <c r="DD124" i="22"/>
  <c r="DW124" i="22" s="1"/>
  <c r="DC126" i="22"/>
  <c r="DV126" i="22" s="1"/>
  <c r="DD126" i="22"/>
  <c r="DW126" i="22" s="1"/>
  <c r="DB128" i="22"/>
  <c r="DT128" i="22" s="1"/>
  <c r="DM129" i="22"/>
  <c r="DO127" i="22"/>
  <c r="DB134" i="22"/>
  <c r="DT134" i="22" s="1"/>
  <c r="DM134" i="22"/>
  <c r="BB136" i="22"/>
  <c r="DO136" i="22"/>
  <c r="DK138" i="22"/>
  <c r="DU138" i="22" s="1"/>
  <c r="DD140" i="22"/>
  <c r="DW140" i="22" s="1"/>
  <c r="DD142" i="22"/>
  <c r="DW142" i="22" s="1"/>
  <c r="BB158" i="22"/>
  <c r="BB146" i="22"/>
  <c r="DO129" i="22"/>
  <c r="DN146" i="22"/>
  <c r="DC148" i="22"/>
  <c r="DV148" i="22" s="1"/>
  <c r="DN154" i="22"/>
  <c r="DN156" i="22"/>
  <c r="DM128" i="22"/>
  <c r="DC140" i="22"/>
  <c r="DV140" i="22" s="1"/>
  <c r="DC144" i="22"/>
  <c r="DV144" i="22" s="1"/>
  <c r="DC146" i="22"/>
  <c r="DV146" i="22" s="1"/>
  <c r="DK140" i="22"/>
  <c r="DU140" i="22" s="1"/>
  <c r="DB13" i="22"/>
  <c r="DT13" i="22" s="1"/>
  <c r="DN13" i="22"/>
  <c r="DC13" i="22"/>
  <c r="DV13" i="22" s="1"/>
  <c r="DL9" i="22"/>
  <c r="BB13" i="22"/>
  <c r="DS15" i="22"/>
  <c r="DX15" i="22" s="1"/>
  <c r="BD15" i="22" s="1"/>
  <c r="DS10" i="22"/>
  <c r="DX10" i="22" s="1"/>
  <c r="BD10" i="22" s="1"/>
  <c r="DS7" i="22"/>
  <c r="DX7" i="22" s="1"/>
  <c r="BD7" i="22" s="1"/>
  <c r="DS9" i="22"/>
  <c r="DX9" i="22" s="1"/>
  <c r="BD9" i="22" s="1"/>
  <c r="DL13" i="22"/>
  <c r="BB20" i="22"/>
  <c r="DM16" i="22"/>
  <c r="DB16" i="22"/>
  <c r="DT16" i="22" s="1"/>
  <c r="DD13" i="22"/>
  <c r="DW13" i="22" s="1"/>
  <c r="DN16" i="22"/>
  <c r="DS18" i="22"/>
  <c r="DX18" i="22" s="1"/>
  <c r="BD18" i="22" s="1"/>
  <c r="DD20" i="22"/>
  <c r="DW20" i="22" s="1"/>
  <c r="DN22" i="22"/>
  <c r="DN24" i="22"/>
  <c r="DM26" i="22"/>
  <c r="DB26" i="22"/>
  <c r="DT26" i="22" s="1"/>
  <c r="BC26" i="22"/>
  <c r="CP26" i="22" s="1"/>
  <c r="BJ31" i="22"/>
  <c r="CA31" i="22" s="1"/>
  <c r="CO31" i="22" s="1"/>
  <c r="BA31" i="22"/>
  <c r="CU31" i="22"/>
  <c r="K31" i="22" s="1"/>
  <c r="DC34" i="22"/>
  <c r="DV34" i="22" s="1"/>
  <c r="DK29" i="22"/>
  <c r="DU29" i="22" s="1"/>
  <c r="DB38" i="22"/>
  <c r="DT38" i="22" s="1"/>
  <c r="DM38" i="22"/>
  <c r="DD38" i="22"/>
  <c r="DW38" i="22" s="1"/>
  <c r="BB39" i="22"/>
  <c r="DB41" i="22"/>
  <c r="DT41" i="22" s="1"/>
  <c r="DM41" i="22"/>
  <c r="DD41" i="22"/>
  <c r="DW41" i="22" s="1"/>
  <c r="BB42" i="22"/>
  <c r="DB43" i="22"/>
  <c r="DT43" i="22" s="1"/>
  <c r="DM43" i="22"/>
  <c r="DD43" i="22"/>
  <c r="DW43" i="22" s="1"/>
  <c r="BB40" i="22"/>
  <c r="DC20" i="22"/>
  <c r="DV20" i="22" s="1"/>
  <c r="DL32" i="22"/>
  <c r="BB46" i="22"/>
  <c r="DK47" i="22"/>
  <c r="DU47" i="22" s="1"/>
  <c r="DB47" i="22"/>
  <c r="DT47" i="22" s="1"/>
  <c r="DD47" i="22"/>
  <c r="DW47" i="22" s="1"/>
  <c r="DM47" i="22"/>
  <c r="DO47" i="22"/>
  <c r="DK41" i="22"/>
  <c r="DU41" i="22" s="1"/>
  <c r="DC45" i="22"/>
  <c r="DV45" i="22" s="1"/>
  <c r="BC24" i="22"/>
  <c r="CP24" i="22" s="1"/>
  <c r="DL41" i="22"/>
  <c r="DC52" i="22"/>
  <c r="DV52" i="22" s="1"/>
  <c r="DD52" i="22"/>
  <c r="DW52" i="22" s="1"/>
  <c r="DC60" i="22"/>
  <c r="DV60" i="22" s="1"/>
  <c r="DD60" i="22"/>
  <c r="DW60" i="22" s="1"/>
  <c r="DB66" i="22"/>
  <c r="DT66" i="22" s="1"/>
  <c r="DL66" i="22"/>
  <c r="DN66" i="22"/>
  <c r="DL70" i="22"/>
  <c r="DC40" i="22"/>
  <c r="DV40" i="22" s="1"/>
  <c r="DM48" i="22"/>
  <c r="DB48" i="22"/>
  <c r="DT48" i="22" s="1"/>
  <c r="BC48" i="22"/>
  <c r="CP48" i="22" s="1"/>
  <c r="DL48" i="22"/>
  <c r="DM56" i="22"/>
  <c r="DB56" i="22"/>
  <c r="DT56" i="22" s="1"/>
  <c r="DL56" i="22"/>
  <c r="DB64" i="22"/>
  <c r="DT64" i="22" s="1"/>
  <c r="DM64" i="22"/>
  <c r="DL64" i="22"/>
  <c r="BC66" i="22"/>
  <c r="CP66" i="22" s="1"/>
  <c r="BA67" i="22"/>
  <c r="CU67" i="22"/>
  <c r="K67" i="22" s="1"/>
  <c r="BJ67" i="22"/>
  <c r="CA67" i="22" s="1"/>
  <c r="CO67" i="22" s="1"/>
  <c r="BB68" i="22"/>
  <c r="DK68" i="22"/>
  <c r="DU68" i="22" s="1"/>
  <c r="DL76" i="22"/>
  <c r="DC68" i="22"/>
  <c r="DV68" i="22" s="1"/>
  <c r="BC70" i="22"/>
  <c r="CP70" i="22" s="1"/>
  <c r="DM70" i="22"/>
  <c r="BA77" i="22"/>
  <c r="BJ77" i="22"/>
  <c r="CA77" i="22" s="1"/>
  <c r="CO77" i="22" s="1"/>
  <c r="CU77" i="22"/>
  <c r="K77" i="22" s="1"/>
  <c r="DL78" i="22"/>
  <c r="DN78" i="22"/>
  <c r="DB80" i="22"/>
  <c r="DT80" i="22" s="1"/>
  <c r="DM80" i="22"/>
  <c r="DL81" i="22"/>
  <c r="DO105" i="22"/>
  <c r="DO89" i="22"/>
  <c r="DK94" i="22"/>
  <c r="DU94" i="22" s="1"/>
  <c r="DN96" i="22"/>
  <c r="DK102" i="22"/>
  <c r="DU102" i="22" s="1"/>
  <c r="DL94" i="22"/>
  <c r="DM96" i="22"/>
  <c r="DK103" i="22"/>
  <c r="DU103" i="22" s="1"/>
  <c r="BJ90" i="22"/>
  <c r="CA90" i="22" s="1"/>
  <c r="CO90" i="22" s="1"/>
  <c r="BA90" i="22"/>
  <c r="CU90" i="22"/>
  <c r="K90" i="22" s="1"/>
  <c r="DM91" i="22"/>
  <c r="BB93" i="22"/>
  <c r="DO94" i="22"/>
  <c r="DC96" i="22"/>
  <c r="DV96" i="22" s="1"/>
  <c r="DC99" i="22"/>
  <c r="DV99" i="22" s="1"/>
  <c r="DD101" i="22"/>
  <c r="DW101" i="22" s="1"/>
  <c r="BB102" i="22"/>
  <c r="DD109" i="22"/>
  <c r="DW109" i="22" s="1"/>
  <c r="DD111" i="22"/>
  <c r="DW111" i="22" s="1"/>
  <c r="DD113" i="22"/>
  <c r="DW113" i="22" s="1"/>
  <c r="DD115" i="22"/>
  <c r="DW115" i="22" s="1"/>
  <c r="DD116" i="22"/>
  <c r="DW116" i="22" s="1"/>
  <c r="DD118" i="22"/>
  <c r="DW118" i="22" s="1"/>
  <c r="DD120" i="22"/>
  <c r="DW120" i="22" s="1"/>
  <c r="DD123" i="22"/>
  <c r="DW123" i="22" s="1"/>
  <c r="DD125" i="22"/>
  <c r="DW125" i="22" s="1"/>
  <c r="BB129" i="22"/>
  <c r="DD107" i="22"/>
  <c r="DW107" i="22" s="1"/>
  <c r="DK107" i="22"/>
  <c r="DU107" i="22" s="1"/>
  <c r="DO107" i="22"/>
  <c r="DB107" i="22"/>
  <c r="DT107" i="22" s="1"/>
  <c r="DC107" i="22"/>
  <c r="DV107" i="22" s="1"/>
  <c r="DN107" i="22"/>
  <c r="DK108" i="22"/>
  <c r="DU108" i="22" s="1"/>
  <c r="DK110" i="22"/>
  <c r="DU110" i="22" s="1"/>
  <c r="DK112" i="22"/>
  <c r="DU112" i="22" s="1"/>
  <c r="DK114" i="22"/>
  <c r="DU114" i="22" s="1"/>
  <c r="DK122" i="22"/>
  <c r="DU122" i="22" s="1"/>
  <c r="DK117" i="22"/>
  <c r="DU117" i="22" s="1"/>
  <c r="DK119" i="22"/>
  <c r="DU119" i="22" s="1"/>
  <c r="DK121" i="22"/>
  <c r="DU121" i="22" s="1"/>
  <c r="DK124" i="22"/>
  <c r="DU124" i="22" s="1"/>
  <c r="DK126" i="22"/>
  <c r="DU126" i="22" s="1"/>
  <c r="BC130" i="22"/>
  <c r="CP130" i="22" s="1"/>
  <c r="DB130" i="22"/>
  <c r="DT130" i="22" s="1"/>
  <c r="DM131" i="22"/>
  <c r="DK131" i="22"/>
  <c r="DU131" i="22" s="1"/>
  <c r="DB136" i="22"/>
  <c r="DT136" i="22" s="1"/>
  <c r="DM136" i="22"/>
  <c r="BB138" i="22"/>
  <c r="DO138" i="22"/>
  <c r="DK142" i="22"/>
  <c r="DU142" i="22" s="1"/>
  <c r="DM158" i="22"/>
  <c r="DB158" i="22"/>
  <c r="DT158" i="22" s="1"/>
  <c r="DB154" i="22"/>
  <c r="DT154" i="22" s="1"/>
  <c r="DM154" i="22"/>
  <c r="BB154" i="22"/>
  <c r="CU133" i="22"/>
  <c r="K133" i="22" s="1"/>
  <c r="BJ133" i="22"/>
  <c r="CA133" i="22" s="1"/>
  <c r="CO133" i="22" s="1"/>
  <c r="BA133" i="22"/>
  <c r="CU135" i="22"/>
  <c r="K135" i="22" s="1"/>
  <c r="BJ135" i="22"/>
  <c r="CA135" i="22" s="1"/>
  <c r="CO135" i="22" s="1"/>
  <c r="BA135" i="22"/>
  <c r="CU137" i="22"/>
  <c r="K137" i="22" s="1"/>
  <c r="BJ137" i="22"/>
  <c r="CA137" i="22" s="1"/>
  <c r="CO137" i="22" s="1"/>
  <c r="BA137" i="22"/>
  <c r="CU139" i="22"/>
  <c r="K139" i="22" s="1"/>
  <c r="BJ139" i="22"/>
  <c r="CA139" i="22" s="1"/>
  <c r="CO139" i="22" s="1"/>
  <c r="BA139" i="22"/>
  <c r="CU141" i="22"/>
  <c r="K141" i="22" s="1"/>
  <c r="BJ141" i="22"/>
  <c r="CA141" i="22" s="1"/>
  <c r="CO141" i="22" s="1"/>
  <c r="BA141" i="22"/>
  <c r="CU143" i="22"/>
  <c r="K143" i="22" s="1"/>
  <c r="BJ143" i="22"/>
  <c r="CA143" i="22" s="1"/>
  <c r="CO143" i="22" s="1"/>
  <c r="BA143" i="22"/>
  <c r="CU145" i="22"/>
  <c r="K145" i="22" s="1"/>
  <c r="BJ145" i="22"/>
  <c r="CA145" i="22" s="1"/>
  <c r="CO145" i="22" s="1"/>
  <c r="BA145" i="22"/>
  <c r="CU147" i="22"/>
  <c r="K147" i="22" s="1"/>
  <c r="BJ147" i="22"/>
  <c r="CA147" i="22" s="1"/>
  <c r="CO147" i="22" s="1"/>
  <c r="BA147" i="22"/>
  <c r="CU149" i="22"/>
  <c r="K149" i="22" s="1"/>
  <c r="BJ149" i="22"/>
  <c r="CA149" i="22" s="1"/>
  <c r="CO149" i="22" s="1"/>
  <c r="BA149" i="22"/>
  <c r="CU151" i="22"/>
  <c r="K151" i="22" s="1"/>
  <c r="BJ151" i="22"/>
  <c r="CA151" i="22" s="1"/>
  <c r="CO151" i="22" s="1"/>
  <c r="BA151" i="22"/>
  <c r="CU153" i="22"/>
  <c r="K153" i="22" s="1"/>
  <c r="BJ153" i="22"/>
  <c r="CA153" i="22" s="1"/>
  <c r="CO153" i="22" s="1"/>
  <c r="BA153" i="22"/>
  <c r="BJ155" i="22"/>
  <c r="CA155" i="22" s="1"/>
  <c r="CO155" i="22" s="1"/>
  <c r="BA155" i="22"/>
  <c r="CU155" i="22"/>
  <c r="K155" i="22" s="1"/>
  <c r="BJ157" i="22"/>
  <c r="CA157" i="22" s="1"/>
  <c r="CO157" i="22" s="1"/>
  <c r="CU157" i="22"/>
  <c r="K157" i="22" s="1"/>
  <c r="BA157" i="22"/>
  <c r="DO140" i="22"/>
  <c r="DD148" i="22"/>
  <c r="DW148" i="22" s="1"/>
  <c r="DC136" i="22"/>
  <c r="DV136" i="22" s="1"/>
  <c r="DK144" i="22"/>
  <c r="DU144" i="22" s="1"/>
  <c r="DB152" i="22"/>
  <c r="DT152" i="22" s="1"/>
  <c r="DM152" i="22"/>
  <c r="DD11" i="22"/>
  <c r="DW11" i="22" s="1"/>
  <c r="DK11" i="22"/>
  <c r="DU11" i="22" s="1"/>
  <c r="DO11" i="22"/>
  <c r="DM11" i="22"/>
  <c r="DB11" i="22"/>
  <c r="DT11" i="22" s="1"/>
  <c r="DS8" i="22"/>
  <c r="DX8" i="22" s="1"/>
  <c r="BD8" i="22" s="1"/>
  <c r="DD9" i="22"/>
  <c r="DW9" i="22" s="1"/>
  <c r="DK9" i="22"/>
  <c r="DU9" i="22" s="1"/>
  <c r="DO9" i="22"/>
  <c r="DB9" i="22"/>
  <c r="DT9" i="22" s="1"/>
  <c r="DM9" i="22"/>
  <c r="DL11" i="22"/>
  <c r="DC11" i="22"/>
  <c r="DV11" i="22" s="1"/>
  <c r="BC11" i="22"/>
  <c r="CP11" i="22" s="1"/>
  <c r="DS19" i="22"/>
  <c r="DX19" i="22" s="1"/>
  <c r="BD19" i="22" s="1"/>
  <c r="DN29" i="22"/>
  <c r="DC22" i="22"/>
  <c r="DV22" i="22" s="1"/>
  <c r="DD22" i="22"/>
  <c r="DW22" i="22" s="1"/>
  <c r="DC24" i="22"/>
  <c r="DV24" i="22" s="1"/>
  <c r="DD24" i="22"/>
  <c r="DW24" i="22" s="1"/>
  <c r="BJ35" i="22"/>
  <c r="CA35" i="22" s="1"/>
  <c r="CO35" i="22" s="1"/>
  <c r="CU35" i="22"/>
  <c r="K35" i="22" s="1"/>
  <c r="BA35" i="22"/>
  <c r="BA30" i="22"/>
  <c r="CU30" i="22"/>
  <c r="K30" i="22" s="1"/>
  <c r="BJ30" i="22"/>
  <c r="CA30" i="22" s="1"/>
  <c r="CO30" i="22" s="1"/>
  <c r="DB34" i="22"/>
  <c r="DT34" i="22" s="1"/>
  <c r="DM34" i="22"/>
  <c r="BC34" i="22"/>
  <c r="CP34" i="22" s="1"/>
  <c r="DL34" i="22"/>
  <c r="DO41" i="22"/>
  <c r="BJ55" i="22"/>
  <c r="CA55" i="22" s="1"/>
  <c r="CO55" i="22" s="1"/>
  <c r="BA55" i="22"/>
  <c r="CU55" i="22"/>
  <c r="K55" i="22" s="1"/>
  <c r="BJ63" i="22"/>
  <c r="CA63" i="22" s="1"/>
  <c r="CO63" i="22" s="1"/>
  <c r="BA63" i="22"/>
  <c r="CU63" i="22"/>
  <c r="K63" i="22" s="1"/>
  <c r="DS24" i="22"/>
  <c r="DX24" i="22" s="1"/>
  <c r="BD24" i="22" s="1"/>
  <c r="DL24" i="22"/>
  <c r="BB38" i="22"/>
  <c r="BC41" i="22"/>
  <c r="DL43" i="22"/>
  <c r="DD45" i="22"/>
  <c r="DW45" i="22" s="1"/>
  <c r="DK45" i="22"/>
  <c r="DU45" i="22" s="1"/>
  <c r="DO45" i="22"/>
  <c r="DM45" i="22"/>
  <c r="DB45" i="22"/>
  <c r="DT45" i="22" s="1"/>
  <c r="DL47" i="22"/>
  <c r="DC42" i="22"/>
  <c r="DV42" i="22" s="1"/>
  <c r="DM50" i="22"/>
  <c r="DB50" i="22"/>
  <c r="DT50" i="22" s="1"/>
  <c r="DL50" i="22"/>
  <c r="DM58" i="22"/>
  <c r="DB58" i="22"/>
  <c r="DT58" i="22" s="1"/>
  <c r="DL58" i="22"/>
  <c r="BJ65" i="22"/>
  <c r="CA65" i="22" s="1"/>
  <c r="CO65" i="22" s="1"/>
  <c r="CU65" i="22"/>
  <c r="K65" i="22" s="1"/>
  <c r="BA65" i="22"/>
  <c r="BB66" i="22"/>
  <c r="DO68" i="22"/>
  <c r="BA69" i="22"/>
  <c r="CU69" i="22"/>
  <c r="K69" i="22" s="1"/>
  <c r="BJ69" i="22"/>
  <c r="CA69" i="22" s="1"/>
  <c r="CO69" i="22" s="1"/>
  <c r="BB70" i="22"/>
  <c r="BB78" i="22"/>
  <c r="DK78" i="22"/>
  <c r="DU78" i="22" s="1"/>
  <c r="DB79" i="22"/>
  <c r="DT79" i="22" s="1"/>
  <c r="DN79" i="22"/>
  <c r="DL79" i="22"/>
  <c r="DC79" i="22"/>
  <c r="DV79" i="22" s="1"/>
  <c r="DB85" i="22"/>
  <c r="DT85" i="22" s="1"/>
  <c r="DC85" i="22"/>
  <c r="DV85" i="22" s="1"/>
  <c r="DN85" i="22"/>
  <c r="DL85" i="22"/>
  <c r="DK79" i="22"/>
  <c r="DU79" i="22" s="1"/>
  <c r="DM81" i="22"/>
  <c r="DD79" i="22"/>
  <c r="DW79" i="22" s="1"/>
  <c r="DK81" i="22"/>
  <c r="DU81" i="22" s="1"/>
  <c r="DB74" i="22"/>
  <c r="DT74" i="22" s="1"/>
  <c r="DM74" i="22"/>
  <c r="BB79" i="22"/>
  <c r="DD85" i="22"/>
  <c r="DW85" i="22" s="1"/>
  <c r="DD105" i="22"/>
  <c r="DW105" i="22" s="1"/>
  <c r="DD89" i="22"/>
  <c r="DW89" i="22" s="1"/>
  <c r="BJ92" i="22"/>
  <c r="CA92" i="22" s="1"/>
  <c r="CO92" i="22" s="1"/>
  <c r="BA92" i="22"/>
  <c r="CU92" i="22"/>
  <c r="K92" i="22" s="1"/>
  <c r="BB96" i="22"/>
  <c r="DL99" i="22"/>
  <c r="DN102" i="22"/>
  <c r="DO103" i="22"/>
  <c r="DK93" i="22"/>
  <c r="DU93" i="22" s="1"/>
  <c r="BJ98" i="22"/>
  <c r="CA98" i="22" s="1"/>
  <c r="CO98" i="22" s="1"/>
  <c r="BA98" i="22"/>
  <c r="CU98" i="22"/>
  <c r="K98" i="22" s="1"/>
  <c r="DM99" i="22"/>
  <c r="BB101" i="22"/>
  <c r="DO102" i="22"/>
  <c r="DK109" i="22"/>
  <c r="DU109" i="22" s="1"/>
  <c r="DK111" i="22"/>
  <c r="DU111" i="22" s="1"/>
  <c r="DK113" i="22"/>
  <c r="DU113" i="22" s="1"/>
  <c r="DK115" i="22"/>
  <c r="DU115" i="22" s="1"/>
  <c r="DK116" i="22"/>
  <c r="DU116" i="22" s="1"/>
  <c r="DK118" i="22"/>
  <c r="DU118" i="22" s="1"/>
  <c r="DK120" i="22"/>
  <c r="DU120" i="22" s="1"/>
  <c r="DK123" i="22"/>
  <c r="DU123" i="22" s="1"/>
  <c r="DK125" i="22"/>
  <c r="DU125" i="22" s="1"/>
  <c r="DO108" i="22"/>
  <c r="DL109" i="22"/>
  <c r="DO112" i="22"/>
  <c r="DL113" i="22"/>
  <c r="DO122" i="22"/>
  <c r="DL116" i="22"/>
  <c r="DO119" i="22"/>
  <c r="DL120" i="22"/>
  <c r="DO124" i="22"/>
  <c r="DL125" i="22"/>
  <c r="BC131" i="22"/>
  <c r="CP131" i="22" s="1"/>
  <c r="DL132" i="22"/>
  <c r="DB138" i="22"/>
  <c r="DT138" i="22" s="1"/>
  <c r="DM138" i="22"/>
  <c r="BC138" i="22"/>
  <c r="CP138" i="22" s="1"/>
  <c r="BB140" i="22"/>
  <c r="BB142" i="22"/>
  <c r="DD146" i="22"/>
  <c r="DW146" i="22" s="1"/>
  <c r="DK158" i="22"/>
  <c r="DU158" i="22" s="1"/>
  <c r="DO132" i="22"/>
  <c r="DK146" i="22"/>
  <c r="DU146" i="22" s="1"/>
  <c r="DK154" i="22"/>
  <c r="DU154" i="22" s="1"/>
  <c r="DO158" i="22"/>
  <c r="DN142" i="22"/>
  <c r="DB150" i="22"/>
  <c r="DT150" i="22" s="1"/>
  <c r="DM150" i="22"/>
  <c r="DN134" i="22"/>
  <c r="DN138" i="22"/>
  <c r="DK13" i="22"/>
  <c r="DU13" i="22" s="1"/>
  <c r="DM22" i="22"/>
  <c r="DB22" i="22"/>
  <c r="DT22" i="22" s="1"/>
  <c r="DK22" i="22"/>
  <c r="DU22" i="22" s="1"/>
  <c r="DK24" i="22"/>
  <c r="DU24" i="22" s="1"/>
  <c r="DB29" i="22"/>
  <c r="DT29" i="22" s="1"/>
  <c r="DD29" i="22"/>
  <c r="DW29" i="22" s="1"/>
  <c r="DM29" i="22"/>
  <c r="DO29" i="22"/>
  <c r="DL20" i="22"/>
  <c r="DB20" i="22"/>
  <c r="DT20" i="22" s="1"/>
  <c r="DD39" i="22"/>
  <c r="DW39" i="22" s="1"/>
  <c r="DK39" i="22"/>
  <c r="DU39" i="22" s="1"/>
  <c r="DO39" i="22"/>
  <c r="DB39" i="22"/>
  <c r="DT39" i="22" s="1"/>
  <c r="DM39" i="22"/>
  <c r="DD42" i="22"/>
  <c r="DW42" i="22" s="1"/>
  <c r="DK42" i="22"/>
  <c r="DU42" i="22" s="1"/>
  <c r="DO42" i="22"/>
  <c r="DB42" i="22"/>
  <c r="DT42" i="22" s="1"/>
  <c r="DM42" i="22"/>
  <c r="DD40" i="22"/>
  <c r="DW40" i="22" s="1"/>
  <c r="DK40" i="22"/>
  <c r="DU40" i="22" s="1"/>
  <c r="DO40" i="22"/>
  <c r="DM40" i="22"/>
  <c r="DB40" i="22"/>
  <c r="DT40" i="22" s="1"/>
  <c r="BJ49" i="22"/>
  <c r="CA49" i="22" s="1"/>
  <c r="CO49" i="22" s="1"/>
  <c r="BA49" i="22"/>
  <c r="CU49" i="22"/>
  <c r="K49" i="22" s="1"/>
  <c r="BJ57" i="22"/>
  <c r="CA57" i="22" s="1"/>
  <c r="CO57" i="22" s="1"/>
  <c r="BA57" i="22"/>
  <c r="CU57" i="22"/>
  <c r="K57" i="22" s="1"/>
  <c r="BB24" i="22"/>
  <c r="DB46" i="22"/>
  <c r="DT46" i="22" s="1"/>
  <c r="DM46" i="22"/>
  <c r="DK46" i="22"/>
  <c r="DU46" i="22" s="1"/>
  <c r="DO46" i="22"/>
  <c r="DD46" i="22"/>
  <c r="DW46" i="22" s="1"/>
  <c r="DN42" i="22"/>
  <c r="BA73" i="22"/>
  <c r="CU73" i="22"/>
  <c r="K73" i="22" s="1"/>
  <c r="BJ73" i="22"/>
  <c r="CA73" i="22" s="1"/>
  <c r="CO73" i="22" s="1"/>
  <c r="DC39" i="22"/>
  <c r="DV39" i="22" s="1"/>
  <c r="DM52" i="22"/>
  <c r="DB52" i="22"/>
  <c r="DT52" i="22" s="1"/>
  <c r="DL52" i="22"/>
  <c r="DM60" i="22"/>
  <c r="DB60" i="22"/>
  <c r="DT60" i="22" s="1"/>
  <c r="DL60" i="22"/>
  <c r="DC78" i="22"/>
  <c r="DV78" i="22" s="1"/>
  <c r="DM78" i="22"/>
  <c r="DB78" i="22"/>
  <c r="DT78" i="22" s="1"/>
  <c r="DB70" i="22"/>
  <c r="DT70" i="22" s="1"/>
  <c r="DN70" i="22"/>
  <c r="DC70" i="22"/>
  <c r="DV70" i="22" s="1"/>
  <c r="DO70" i="22"/>
  <c r="DO78" i="22"/>
  <c r="DB68" i="22"/>
  <c r="DT68" i="22" s="1"/>
  <c r="DN68" i="22"/>
  <c r="DB76" i="22"/>
  <c r="DT76" i="22" s="1"/>
  <c r="DM76" i="22"/>
  <c r="DB81" i="22"/>
  <c r="DT81" i="22" s="1"/>
  <c r="DN81" i="22"/>
  <c r="DC81" i="22"/>
  <c r="DV81" i="22" s="1"/>
  <c r="DM85" i="22"/>
  <c r="DB105" i="22"/>
  <c r="DT105" i="22" s="1"/>
  <c r="DC105" i="22"/>
  <c r="DV105" i="22" s="1"/>
  <c r="DN105" i="22"/>
  <c r="DL102" i="22"/>
  <c r="DL89" i="22"/>
  <c r="DN91" i="22"/>
  <c r="DM94" i="22"/>
  <c r="DO109" i="22"/>
  <c r="DO111" i="22"/>
  <c r="DO113" i="22"/>
  <c r="DO115" i="22"/>
  <c r="DO116" i="22"/>
  <c r="DO118" i="22"/>
  <c r="DO120" i="22"/>
  <c r="DO123" i="22"/>
  <c r="DO125" i="22"/>
  <c r="DB127" i="22"/>
  <c r="DT127" i="22" s="1"/>
  <c r="DD127" i="22"/>
  <c r="DW127" i="22" s="1"/>
  <c r="DB129" i="22"/>
  <c r="DT129" i="22" s="1"/>
  <c r="DD129" i="22"/>
  <c r="DW129" i="22" s="1"/>
  <c r="DB131" i="22"/>
  <c r="DT131" i="22" s="1"/>
  <c r="DD131" i="22"/>
  <c r="DW131" i="22" s="1"/>
  <c r="DN131" i="22"/>
  <c r="DL127" i="22"/>
  <c r="BB131" i="22"/>
  <c r="DM108" i="22"/>
  <c r="DC109" i="22"/>
  <c r="DV109" i="22" s="1"/>
  <c r="DM110" i="22"/>
  <c r="DC111" i="22"/>
  <c r="DV111" i="22" s="1"/>
  <c r="DM112" i="22"/>
  <c r="DC113" i="22"/>
  <c r="DV113" i="22" s="1"/>
  <c r="DM114" i="22"/>
  <c r="DC115" i="22"/>
  <c r="DV115" i="22" s="1"/>
  <c r="DM122" i="22"/>
  <c r="DC116" i="22"/>
  <c r="DV116" i="22" s="1"/>
  <c r="DM117" i="22"/>
  <c r="DC118" i="22"/>
  <c r="DV118" i="22" s="1"/>
  <c r="DM119" i="22"/>
  <c r="DC120" i="22"/>
  <c r="DV120" i="22" s="1"/>
  <c r="DM121" i="22"/>
  <c r="DC123" i="22"/>
  <c r="DV123" i="22" s="1"/>
  <c r="DM124" i="22"/>
  <c r="DC125" i="22"/>
  <c r="DV125" i="22" s="1"/>
  <c r="DM126" i="22"/>
  <c r="DC127" i="22"/>
  <c r="DV127" i="22" s="1"/>
  <c r="DC129" i="22"/>
  <c r="DV129" i="22" s="1"/>
  <c r="DC131" i="22"/>
  <c r="DV131" i="22" s="1"/>
  <c r="DM105" i="22"/>
  <c r="DN108" i="22"/>
  <c r="DM109" i="22"/>
  <c r="DN110" i="22"/>
  <c r="DM111" i="22"/>
  <c r="DN112" i="22"/>
  <c r="DM113" i="22"/>
  <c r="DN114" i="22"/>
  <c r="DM115" i="22"/>
  <c r="DN122" i="22"/>
  <c r="DM116" i="22"/>
  <c r="DN117" i="22"/>
  <c r="DM118" i="22"/>
  <c r="DN119" i="22"/>
  <c r="DM120" i="22"/>
  <c r="DN121" i="22"/>
  <c r="DM123" i="22"/>
  <c r="DN124" i="22"/>
  <c r="DM125" i="22"/>
  <c r="DN126" i="22"/>
  <c r="DM127" i="22"/>
  <c r="DK127" i="22"/>
  <c r="DU127" i="22" s="1"/>
  <c r="BB132" i="22"/>
  <c r="DB132" i="22"/>
  <c r="DT132" i="22" s="1"/>
  <c r="DM132" i="22"/>
  <c r="DC132" i="22"/>
  <c r="DV132" i="22" s="1"/>
  <c r="DN132" i="22"/>
  <c r="DB140" i="22"/>
  <c r="DT140" i="22" s="1"/>
  <c r="DM140" i="22"/>
  <c r="BC140" i="22"/>
  <c r="CP140" i="22" s="1"/>
  <c r="DB142" i="22"/>
  <c r="DT142" i="22" s="1"/>
  <c r="DM142" i="22"/>
  <c r="DB146" i="22"/>
  <c r="DT146" i="22" s="1"/>
  <c r="DM146" i="22"/>
  <c r="DM130" i="22"/>
  <c r="DB144" i="22"/>
  <c r="DT144" i="22" s="1"/>
  <c r="DM144" i="22"/>
  <c r="DB156" i="22"/>
  <c r="DT156" i="22" s="1"/>
  <c r="DM156" i="22"/>
  <c r="DK129" i="22"/>
  <c r="DU129" i="22" s="1"/>
  <c r="DL134" i="22"/>
  <c r="DL136" i="22"/>
  <c r="DL138" i="22"/>
  <c r="DL140" i="22"/>
  <c r="DL142" i="22"/>
  <c r="DL144" i="22"/>
  <c r="DL146" i="22"/>
  <c r="DL156" i="22"/>
  <c r="DL158" i="22"/>
  <c r="DN144" i="22"/>
  <c r="DC158" i="22"/>
  <c r="DV158" i="22" s="1"/>
  <c r="DD144" i="22"/>
  <c r="DW144" i="22" s="1"/>
  <c r="DO156" i="22"/>
  <c r="DK132" i="22"/>
  <c r="DU132" i="22" s="1"/>
  <c r="DC134" i="22"/>
  <c r="DV134" i="22" s="1"/>
  <c r="DC138" i="22"/>
  <c r="DV138" i="22" s="1"/>
  <c r="DN140" i="22"/>
  <c r="DC142" i="22"/>
  <c r="DV142" i="22" s="1"/>
  <c r="DB148" i="22"/>
  <c r="DT148" i="22" s="1"/>
  <c r="DM148" i="22"/>
  <c r="DD158" i="22"/>
  <c r="DW158" i="22" s="1"/>
  <c r="BA164" i="22" l="1"/>
  <c r="BA165" i="22"/>
  <c r="BA169" i="22"/>
  <c r="BA167" i="22"/>
  <c r="BA166" i="22"/>
  <c r="BA161" i="22"/>
  <c r="BA163" i="22"/>
  <c r="BA168" i="22"/>
  <c r="BB160" i="22"/>
  <c r="CP41" i="22"/>
  <c r="CP111" i="22"/>
  <c r="BC160" i="22"/>
  <c r="CP160" i="22" s="1"/>
  <c r="K165" i="22"/>
  <c r="K164" i="22"/>
  <c r="K161" i="22"/>
  <c r="K169" i="22"/>
  <c r="K166" i="22"/>
  <c r="K167" i="22"/>
  <c r="K163" i="22"/>
  <c r="K168" i="22"/>
  <c r="DY56" i="22"/>
  <c r="BE56" i="22" s="1"/>
  <c r="DY48" i="22"/>
  <c r="BE48" i="22" s="1"/>
  <c r="DY32" i="22"/>
  <c r="BE32" i="22" s="1"/>
  <c r="DY62" i="22"/>
  <c r="BE62" i="22" s="1"/>
  <c r="DY150" i="22"/>
  <c r="BE150" i="22" s="1"/>
  <c r="DY46" i="22"/>
  <c r="BE46" i="22" s="1"/>
  <c r="DY74" i="22"/>
  <c r="BE74" i="22" s="1"/>
  <c r="DY20" i="22"/>
  <c r="BE20" i="22" s="1"/>
  <c r="DY70" i="22"/>
  <c r="BE70" i="22" s="1"/>
  <c r="DY60" i="22"/>
  <c r="BE60" i="22" s="1"/>
  <c r="DY52" i="22"/>
  <c r="BE52" i="22" s="1"/>
  <c r="DY40" i="22"/>
  <c r="BE40" i="22" s="1"/>
  <c r="DY154" i="22"/>
  <c r="BE154" i="22" s="1"/>
  <c r="DY102" i="22"/>
  <c r="BE102" i="22" s="1"/>
  <c r="DY54" i="22"/>
  <c r="BE54" i="22" s="1"/>
  <c r="DY119" i="22"/>
  <c r="BE119" i="22" s="1"/>
  <c r="DY112" i="22"/>
  <c r="BE112" i="22" s="1"/>
  <c r="DY16" i="22"/>
  <c r="BE16" i="22" s="1"/>
  <c r="DY88" i="22"/>
  <c r="BE88" i="22" s="1"/>
  <c r="DY132" i="22"/>
  <c r="BE132" i="22" s="1"/>
  <c r="DY93" i="22"/>
  <c r="BE93" i="22" s="1"/>
  <c r="DY103" i="22"/>
  <c r="BE103" i="22" s="1"/>
  <c r="DY124" i="22"/>
  <c r="BE124" i="22" s="1"/>
  <c r="DY122" i="22"/>
  <c r="BE122" i="22" s="1"/>
  <c r="DY108" i="22"/>
  <c r="BE108" i="22" s="1"/>
  <c r="DY50" i="22"/>
  <c r="BE50" i="22" s="1"/>
  <c r="DY26" i="22"/>
  <c r="BE26" i="22" s="1"/>
  <c r="DY148" i="22"/>
  <c r="BE148" i="22" s="1"/>
  <c r="DY34" i="22"/>
  <c r="BE34" i="22" s="1"/>
  <c r="DY107" i="22"/>
  <c r="BE107" i="22" s="1"/>
  <c r="DY64" i="22"/>
  <c r="BE64" i="22" s="1"/>
  <c r="DY91" i="22"/>
  <c r="BE91" i="22" s="1"/>
  <c r="DY89" i="22"/>
  <c r="BE89" i="22" s="1"/>
  <c r="DY44" i="22"/>
  <c r="BE44" i="22" s="1"/>
  <c r="DY18" i="22"/>
  <c r="BE18" i="22" s="1"/>
  <c r="DY39" i="22"/>
  <c r="BE39" i="22" s="1"/>
  <c r="DY125" i="22"/>
  <c r="BE125" i="22" s="1"/>
  <c r="DY116" i="22"/>
  <c r="BE116" i="22" s="1"/>
  <c r="DY109" i="22"/>
  <c r="BE109" i="22" s="1"/>
  <c r="DY45" i="22"/>
  <c r="BE45" i="22" s="1"/>
  <c r="DY94" i="22"/>
  <c r="BE94" i="22" s="1"/>
  <c r="DY41" i="22"/>
  <c r="BE41" i="22" s="1"/>
  <c r="DY128" i="22"/>
  <c r="BE128" i="22" s="1"/>
  <c r="DY24" i="22"/>
  <c r="BE24" i="22" s="1"/>
  <c r="DY13" i="22"/>
  <c r="BE13" i="22" s="1"/>
  <c r="DY28" i="22"/>
  <c r="BE28" i="22" s="1"/>
  <c r="DY36" i="22"/>
  <c r="BE36" i="22" s="1"/>
  <c r="DY138" i="22"/>
  <c r="BE138" i="22" s="1"/>
  <c r="DY127" i="22"/>
  <c r="BE127" i="22" s="1"/>
  <c r="DY146" i="22"/>
  <c r="BE146" i="22" s="1"/>
  <c r="DY123" i="22"/>
  <c r="BE123" i="22" s="1"/>
  <c r="DY115" i="22"/>
  <c r="BE115" i="22" s="1"/>
  <c r="DY9" i="22"/>
  <c r="BE9" i="22" s="1"/>
  <c r="DY131" i="22"/>
  <c r="BE131" i="22" s="1"/>
  <c r="DY126" i="22"/>
  <c r="BE126" i="22" s="1"/>
  <c r="DY117" i="22"/>
  <c r="BE117" i="22" s="1"/>
  <c r="DY110" i="22"/>
  <c r="BE110" i="22" s="1"/>
  <c r="DY140" i="22"/>
  <c r="BE140" i="22" s="1"/>
  <c r="DY95" i="22"/>
  <c r="BE95" i="22" s="1"/>
  <c r="DY80" i="22"/>
  <c r="BE80" i="22" s="1"/>
  <c r="DY38" i="22"/>
  <c r="BE38" i="22" s="1"/>
  <c r="DY43" i="22"/>
  <c r="BE43" i="22" s="1"/>
  <c r="DY87" i="22"/>
  <c r="BE87" i="22" s="1"/>
  <c r="DY158" i="22"/>
  <c r="BE158" i="22" s="1"/>
  <c r="DY29" i="22"/>
  <c r="BE29" i="22" s="1"/>
  <c r="DY66" i="22"/>
  <c r="BE66" i="22" s="1"/>
  <c r="DY72" i="22"/>
  <c r="BE72" i="22" s="1"/>
  <c r="DY22" i="22"/>
  <c r="BE22" i="22" s="1"/>
  <c r="DY120" i="22"/>
  <c r="BE120" i="22" s="1"/>
  <c r="DY113" i="22"/>
  <c r="BE113" i="22" s="1"/>
  <c r="DY79" i="22"/>
  <c r="BE79" i="22" s="1"/>
  <c r="DY142" i="22"/>
  <c r="BE142" i="22" s="1"/>
  <c r="DY47" i="22"/>
  <c r="BE47" i="22" s="1"/>
  <c r="DY101" i="22"/>
  <c r="BE101" i="22" s="1"/>
  <c r="DY134" i="22"/>
  <c r="BE134" i="22" s="1"/>
  <c r="DY96" i="22"/>
  <c r="BE96" i="22" s="1"/>
  <c r="DY58" i="22"/>
  <c r="BE58" i="22" s="1"/>
  <c r="DY99" i="22"/>
  <c r="BE99" i="22" s="1"/>
  <c r="DY76" i="22"/>
  <c r="BE76" i="22" s="1"/>
  <c r="DY129" i="22"/>
  <c r="BE129" i="22" s="1"/>
  <c r="DY42" i="22"/>
  <c r="BE42" i="22" s="1"/>
  <c r="DY118" i="22"/>
  <c r="BE118" i="22" s="1"/>
  <c r="DY111" i="22"/>
  <c r="BE111" i="22" s="1"/>
  <c r="DY81" i="22"/>
  <c r="BE81" i="22" s="1"/>
  <c r="DY78" i="22"/>
  <c r="BE78" i="22" s="1"/>
  <c r="DY11" i="22"/>
  <c r="BE11" i="22" s="1"/>
  <c r="DY144" i="22"/>
  <c r="BE144" i="22" s="1"/>
  <c r="DY121" i="22"/>
  <c r="BE121" i="22" s="1"/>
  <c r="DY114" i="22"/>
  <c r="BE114" i="22" s="1"/>
  <c r="DY68" i="22"/>
  <c r="BE68" i="22" s="1"/>
  <c r="DY97" i="22"/>
  <c r="BE97" i="22" s="1"/>
  <c r="DY105" i="22"/>
  <c r="BE105" i="22" s="1"/>
  <c r="DY85" i="22"/>
  <c r="BE85" i="22" s="1"/>
  <c r="DY7" i="22"/>
  <c r="BE7" i="22" s="1"/>
  <c r="DY130" i="22"/>
  <c r="BE130" i="22" s="1"/>
  <c r="DY136" i="22"/>
  <c r="BE136" i="22" s="1"/>
  <c r="DY152" i="22"/>
  <c r="BE152" i="22" s="1"/>
  <c r="DY83" i="22"/>
  <c r="BE83" i="22" s="1"/>
  <c r="DY156" i="22"/>
  <c r="BE156" i="22" s="1"/>
  <c r="DB55" i="22"/>
  <c r="DT55" i="22" s="1"/>
  <c r="DD55" i="22"/>
  <c r="DW55" i="22" s="1"/>
  <c r="DK55" i="22"/>
  <c r="DU55" i="22" s="1"/>
  <c r="DC55" i="22"/>
  <c r="DV55" i="22" s="1"/>
  <c r="BC55" i="22"/>
  <c r="CP55" i="22" s="1"/>
  <c r="DM55" i="22"/>
  <c r="DL55" i="22"/>
  <c r="DO55" i="22"/>
  <c r="BB55" i="22"/>
  <c r="DN55" i="22"/>
  <c r="DO157" i="22"/>
  <c r="DD157" i="22"/>
  <c r="DW157" i="22" s="1"/>
  <c r="DB157" i="22"/>
  <c r="DT157" i="22" s="1"/>
  <c r="DK157" i="22"/>
  <c r="DU157" i="22" s="1"/>
  <c r="DC157" i="22"/>
  <c r="DV157" i="22" s="1"/>
  <c r="DM157" i="22"/>
  <c r="BB157" i="22"/>
  <c r="DN157" i="22"/>
  <c r="BC157" i="22"/>
  <c r="CP157" i="22" s="1"/>
  <c r="DL157" i="22"/>
  <c r="DD151" i="22"/>
  <c r="DW151" i="22" s="1"/>
  <c r="DK151" i="22"/>
  <c r="DU151" i="22" s="1"/>
  <c r="DB151" i="22"/>
  <c r="DT151" i="22" s="1"/>
  <c r="DO151" i="22"/>
  <c r="DM151" i="22"/>
  <c r="BC151" i="22"/>
  <c r="CP151" i="22" s="1"/>
  <c r="DN151" i="22"/>
  <c r="DL151" i="22"/>
  <c r="DC151" i="22"/>
  <c r="DV151" i="22" s="1"/>
  <c r="BB151" i="22"/>
  <c r="DD143" i="22"/>
  <c r="DW143" i="22" s="1"/>
  <c r="DK143" i="22"/>
  <c r="DU143" i="22" s="1"/>
  <c r="DO143" i="22"/>
  <c r="DB143" i="22"/>
  <c r="DT143" i="22" s="1"/>
  <c r="DL143" i="22"/>
  <c r="BC143" i="22"/>
  <c r="CP143" i="22" s="1"/>
  <c r="DN143" i="22"/>
  <c r="DM143" i="22"/>
  <c r="DC143" i="22"/>
  <c r="DV143" i="22" s="1"/>
  <c r="BB143" i="22"/>
  <c r="DD135" i="22"/>
  <c r="DW135" i="22" s="1"/>
  <c r="DK135" i="22"/>
  <c r="DU135" i="22" s="1"/>
  <c r="DO135" i="22"/>
  <c r="DB135" i="22"/>
  <c r="DT135" i="22" s="1"/>
  <c r="BC135" i="22"/>
  <c r="CP135" i="22" s="1"/>
  <c r="DL135" i="22"/>
  <c r="DN135" i="22"/>
  <c r="DC135" i="22"/>
  <c r="DV135" i="22" s="1"/>
  <c r="DM135" i="22"/>
  <c r="BB135" i="22"/>
  <c r="DB90" i="22"/>
  <c r="DT90" i="22" s="1"/>
  <c r="DK90" i="22"/>
  <c r="DU90" i="22" s="1"/>
  <c r="BB90" i="22"/>
  <c r="DN90" i="22"/>
  <c r="DD90" i="22"/>
  <c r="DW90" i="22" s="1"/>
  <c r="DM90" i="22"/>
  <c r="BC90" i="22"/>
  <c r="CP90" i="22" s="1"/>
  <c r="DC90" i="22"/>
  <c r="DV90" i="22" s="1"/>
  <c r="DO90" i="22"/>
  <c r="DL90" i="22"/>
  <c r="DB77" i="22"/>
  <c r="DT77" i="22" s="1"/>
  <c r="DL77" i="22"/>
  <c r="DO77" i="22"/>
  <c r="DD77" i="22"/>
  <c r="DW77" i="22" s="1"/>
  <c r="DK77" i="22"/>
  <c r="DU77" i="22" s="1"/>
  <c r="BB77" i="22"/>
  <c r="DC77" i="22"/>
  <c r="DV77" i="22" s="1"/>
  <c r="DN77" i="22"/>
  <c r="BC77" i="22"/>
  <c r="CP77" i="22" s="1"/>
  <c r="DM77" i="22"/>
  <c r="DB67" i="22"/>
  <c r="DT67" i="22" s="1"/>
  <c r="DL67" i="22"/>
  <c r="DD67" i="22"/>
  <c r="DW67" i="22" s="1"/>
  <c r="DC67" i="22"/>
  <c r="DV67" i="22" s="1"/>
  <c r="DO67" i="22"/>
  <c r="DN67" i="22"/>
  <c r="BB67" i="22"/>
  <c r="DK67" i="22"/>
  <c r="DU67" i="22" s="1"/>
  <c r="DM67" i="22"/>
  <c r="BC67" i="22"/>
  <c r="CP67" i="22" s="1"/>
  <c r="DB100" i="22"/>
  <c r="DT100" i="22" s="1"/>
  <c r="DO100" i="22"/>
  <c r="BC100" i="22"/>
  <c r="CP100" i="22" s="1"/>
  <c r="DK100" i="22"/>
  <c r="DU100" i="22" s="1"/>
  <c r="BB100" i="22"/>
  <c r="DL100" i="22"/>
  <c r="DD100" i="22"/>
  <c r="DW100" i="22" s="1"/>
  <c r="DM100" i="22"/>
  <c r="DN100" i="22"/>
  <c r="DC100" i="22"/>
  <c r="DV100" i="22" s="1"/>
  <c r="DB51" i="22"/>
  <c r="DT51" i="22" s="1"/>
  <c r="DD51" i="22"/>
  <c r="DW51" i="22" s="1"/>
  <c r="DK51" i="22"/>
  <c r="DU51" i="22" s="1"/>
  <c r="DC51" i="22"/>
  <c r="DV51" i="22" s="1"/>
  <c r="DL51" i="22"/>
  <c r="DM51" i="22"/>
  <c r="DO51" i="22"/>
  <c r="BB51" i="22"/>
  <c r="DN51" i="22"/>
  <c r="BC51" i="22"/>
  <c r="CP51" i="22" s="1"/>
  <c r="DB27" i="22"/>
  <c r="DT27" i="22" s="1"/>
  <c r="DM27" i="22"/>
  <c r="DD27" i="22"/>
  <c r="DW27" i="22" s="1"/>
  <c r="DK27" i="22"/>
  <c r="DU27" i="22" s="1"/>
  <c r="BC27" i="22"/>
  <c r="CP27" i="22" s="1"/>
  <c r="DN27" i="22"/>
  <c r="DO27" i="22"/>
  <c r="BB27" i="22"/>
  <c r="DC27" i="22"/>
  <c r="DV27" i="22" s="1"/>
  <c r="DL27" i="22"/>
  <c r="DB73" i="22"/>
  <c r="DT73" i="22" s="1"/>
  <c r="DO73" i="22"/>
  <c r="DD73" i="22"/>
  <c r="DW73" i="22" s="1"/>
  <c r="DL73" i="22"/>
  <c r="DM73" i="22"/>
  <c r="DN73" i="22"/>
  <c r="BB73" i="22"/>
  <c r="DK73" i="22"/>
  <c r="DU73" i="22" s="1"/>
  <c r="BC73" i="22"/>
  <c r="CP73" i="22" s="1"/>
  <c r="DC73" i="22"/>
  <c r="DV73" i="22" s="1"/>
  <c r="DB49" i="22"/>
  <c r="DT49" i="22" s="1"/>
  <c r="DD49" i="22"/>
  <c r="DW49" i="22" s="1"/>
  <c r="DK49" i="22"/>
  <c r="DU49" i="22" s="1"/>
  <c r="DC49" i="22"/>
  <c r="DV49" i="22" s="1"/>
  <c r="BB49" i="22"/>
  <c r="BC49" i="22"/>
  <c r="CP49" i="22" s="1"/>
  <c r="DO49" i="22"/>
  <c r="DN49" i="22"/>
  <c r="DM49" i="22"/>
  <c r="DL49" i="22"/>
  <c r="DB98" i="22"/>
  <c r="DT98" i="22" s="1"/>
  <c r="DD98" i="22"/>
  <c r="DW98" i="22" s="1"/>
  <c r="DC98" i="22"/>
  <c r="DV98" i="22" s="1"/>
  <c r="BB98" i="22"/>
  <c r="DN98" i="22"/>
  <c r="DM98" i="22"/>
  <c r="BC98" i="22"/>
  <c r="CP98" i="22" s="1"/>
  <c r="DO98" i="22"/>
  <c r="DL98" i="22"/>
  <c r="DK98" i="22"/>
  <c r="DU98" i="22" s="1"/>
  <c r="DB92" i="22"/>
  <c r="DT92" i="22" s="1"/>
  <c r="DN92" i="22"/>
  <c r="DD92" i="22"/>
  <c r="DW92" i="22" s="1"/>
  <c r="DO92" i="22"/>
  <c r="BB92" i="22"/>
  <c r="BC92" i="22"/>
  <c r="CP92" i="22" s="1"/>
  <c r="DM92" i="22"/>
  <c r="DL92" i="22"/>
  <c r="DK92" i="22"/>
  <c r="DU92" i="22" s="1"/>
  <c r="DC92" i="22"/>
  <c r="DV92" i="22" s="1"/>
  <c r="DB69" i="22"/>
  <c r="DT69" i="22" s="1"/>
  <c r="DL69" i="22"/>
  <c r="DK69" i="22"/>
  <c r="DU69" i="22" s="1"/>
  <c r="DD69" i="22"/>
  <c r="DW69" i="22" s="1"/>
  <c r="BB69" i="22"/>
  <c r="DC69" i="22"/>
  <c r="DV69" i="22" s="1"/>
  <c r="DN69" i="22"/>
  <c r="DO69" i="22"/>
  <c r="DM69" i="22"/>
  <c r="BC69" i="22"/>
  <c r="CP69" i="22" s="1"/>
  <c r="DB65" i="22"/>
  <c r="DT65" i="22" s="1"/>
  <c r="DN65" i="22"/>
  <c r="DC65" i="22"/>
  <c r="DV65" i="22" s="1"/>
  <c r="DD65" i="22"/>
  <c r="DW65" i="22" s="1"/>
  <c r="DO65" i="22"/>
  <c r="DL65" i="22"/>
  <c r="DM65" i="22"/>
  <c r="BB65" i="22"/>
  <c r="DK65" i="22"/>
  <c r="DU65" i="22" s="1"/>
  <c r="BC65" i="22"/>
  <c r="CP65" i="22" s="1"/>
  <c r="DB63" i="22"/>
  <c r="DT63" i="22" s="1"/>
  <c r="DD63" i="22"/>
  <c r="DW63" i="22" s="1"/>
  <c r="DK63" i="22"/>
  <c r="DU63" i="22" s="1"/>
  <c r="DC63" i="22"/>
  <c r="DV63" i="22" s="1"/>
  <c r="BC63" i="22"/>
  <c r="CP63" i="22" s="1"/>
  <c r="DM63" i="22"/>
  <c r="DL63" i="22"/>
  <c r="DO63" i="22"/>
  <c r="BB63" i="22"/>
  <c r="DN63" i="22"/>
  <c r="DD153" i="22"/>
  <c r="DW153" i="22" s="1"/>
  <c r="DK153" i="22"/>
  <c r="DU153" i="22" s="1"/>
  <c r="DB153" i="22"/>
  <c r="DT153" i="22" s="1"/>
  <c r="DO153" i="22"/>
  <c r="DN153" i="22"/>
  <c r="BC153" i="22"/>
  <c r="CP153" i="22" s="1"/>
  <c r="DL153" i="22"/>
  <c r="DC153" i="22"/>
  <c r="DV153" i="22" s="1"/>
  <c r="DM153" i="22"/>
  <c r="BB153" i="22"/>
  <c r="DD145" i="22"/>
  <c r="DW145" i="22" s="1"/>
  <c r="DK145" i="22"/>
  <c r="DU145" i="22" s="1"/>
  <c r="DO145" i="22"/>
  <c r="DB145" i="22"/>
  <c r="DT145" i="22" s="1"/>
  <c r="DM145" i="22"/>
  <c r="BC145" i="22"/>
  <c r="CP145" i="22" s="1"/>
  <c r="DL145" i="22"/>
  <c r="DC145" i="22"/>
  <c r="DV145" i="22" s="1"/>
  <c r="BB145" i="22"/>
  <c r="DN145" i="22"/>
  <c r="DD137" i="22"/>
  <c r="DW137" i="22" s="1"/>
  <c r="DK137" i="22"/>
  <c r="DU137" i="22" s="1"/>
  <c r="DO137" i="22"/>
  <c r="DB137" i="22"/>
  <c r="DT137" i="22" s="1"/>
  <c r="DL137" i="22"/>
  <c r="BC137" i="22"/>
  <c r="CP137" i="22" s="1"/>
  <c r="DN137" i="22"/>
  <c r="DC137" i="22"/>
  <c r="DV137" i="22" s="1"/>
  <c r="DM137" i="22"/>
  <c r="BB137" i="22"/>
  <c r="DB59" i="22"/>
  <c r="DT59" i="22" s="1"/>
  <c r="DD59" i="22"/>
  <c r="DW59" i="22" s="1"/>
  <c r="DK59" i="22"/>
  <c r="DU59" i="22" s="1"/>
  <c r="DC59" i="22"/>
  <c r="DV59" i="22" s="1"/>
  <c r="DL59" i="22"/>
  <c r="DM59" i="22"/>
  <c r="DO59" i="22"/>
  <c r="BB59" i="22"/>
  <c r="DN59" i="22"/>
  <c r="BC59" i="22"/>
  <c r="DB33" i="22"/>
  <c r="DT33" i="22" s="1"/>
  <c r="DD33" i="22"/>
  <c r="DW33" i="22" s="1"/>
  <c r="DK33" i="22"/>
  <c r="DU33" i="22" s="1"/>
  <c r="DL33" i="22"/>
  <c r="BB33" i="22"/>
  <c r="DO33" i="22"/>
  <c r="BC33" i="22"/>
  <c r="CP33" i="22" s="1"/>
  <c r="DC33" i="22"/>
  <c r="DV33" i="22" s="1"/>
  <c r="DN33" i="22"/>
  <c r="DM33" i="22"/>
  <c r="DB75" i="22"/>
  <c r="DT75" i="22" s="1"/>
  <c r="DO75" i="22"/>
  <c r="BB75" i="22"/>
  <c r="DD75" i="22"/>
  <c r="DW75" i="22" s="1"/>
  <c r="DL75" i="22"/>
  <c r="DK75" i="22"/>
  <c r="DU75" i="22" s="1"/>
  <c r="BC75" i="22"/>
  <c r="CP75" i="22" s="1"/>
  <c r="DN75" i="22"/>
  <c r="DC75" i="22"/>
  <c r="DV75" i="22" s="1"/>
  <c r="DM75" i="22"/>
  <c r="DB53" i="22"/>
  <c r="DT53" i="22" s="1"/>
  <c r="DD53" i="22"/>
  <c r="DW53" i="22" s="1"/>
  <c r="DK53" i="22"/>
  <c r="DU53" i="22" s="1"/>
  <c r="DC53" i="22"/>
  <c r="DV53" i="22" s="1"/>
  <c r="DO53" i="22"/>
  <c r="DN53" i="22"/>
  <c r="DL53" i="22"/>
  <c r="BB53" i="22"/>
  <c r="DM53" i="22"/>
  <c r="BC53" i="22"/>
  <c r="CP53" i="22" s="1"/>
  <c r="DB57" i="22"/>
  <c r="DT57" i="22" s="1"/>
  <c r="DD57" i="22"/>
  <c r="DW57" i="22" s="1"/>
  <c r="DK57" i="22"/>
  <c r="DU57" i="22" s="1"/>
  <c r="DC57" i="22"/>
  <c r="DV57" i="22" s="1"/>
  <c r="BB57" i="22"/>
  <c r="BC57" i="22"/>
  <c r="CP57" i="22" s="1"/>
  <c r="DO57" i="22"/>
  <c r="DN57" i="22"/>
  <c r="DM57" i="22"/>
  <c r="DL57" i="22"/>
  <c r="DB30" i="22"/>
  <c r="DT30" i="22" s="1"/>
  <c r="DN30" i="22"/>
  <c r="DO30" i="22"/>
  <c r="BB30" i="22"/>
  <c r="DL30" i="22"/>
  <c r="BC30" i="22"/>
  <c r="CP30" i="22" s="1"/>
  <c r="DK30" i="22"/>
  <c r="DU30" i="22" s="1"/>
  <c r="DM30" i="22"/>
  <c r="DD30" i="22"/>
  <c r="DW30" i="22" s="1"/>
  <c r="DC30" i="22"/>
  <c r="DV30" i="22" s="1"/>
  <c r="DD147" i="22"/>
  <c r="DW147" i="22" s="1"/>
  <c r="DK147" i="22"/>
  <c r="DU147" i="22" s="1"/>
  <c r="DO147" i="22"/>
  <c r="DB147" i="22"/>
  <c r="DT147" i="22" s="1"/>
  <c r="DN147" i="22"/>
  <c r="DL147" i="22"/>
  <c r="DM147" i="22"/>
  <c r="DC147" i="22"/>
  <c r="DV147" i="22" s="1"/>
  <c r="BB147" i="22"/>
  <c r="BC147" i="22"/>
  <c r="CP147" i="22" s="1"/>
  <c r="DD139" i="22"/>
  <c r="DW139" i="22" s="1"/>
  <c r="DK139" i="22"/>
  <c r="DU139" i="22" s="1"/>
  <c r="DO139" i="22"/>
  <c r="DB139" i="22"/>
  <c r="DT139" i="22" s="1"/>
  <c r="DN139" i="22"/>
  <c r="DC139" i="22"/>
  <c r="DV139" i="22" s="1"/>
  <c r="DM139" i="22"/>
  <c r="BB139" i="22"/>
  <c r="DL139" i="22"/>
  <c r="BC139" i="22"/>
  <c r="CP139" i="22" s="1"/>
  <c r="DB86" i="22"/>
  <c r="DT86" i="22" s="1"/>
  <c r="DL86" i="22"/>
  <c r="DM86" i="22"/>
  <c r="DK86" i="22"/>
  <c r="DU86" i="22" s="1"/>
  <c r="BB86" i="22"/>
  <c r="DD86" i="22"/>
  <c r="DW86" i="22" s="1"/>
  <c r="DC86" i="22"/>
  <c r="DV86" i="22" s="1"/>
  <c r="BC86" i="22"/>
  <c r="CP86" i="22" s="1"/>
  <c r="DO86" i="22"/>
  <c r="DN86" i="22"/>
  <c r="DB106" i="22"/>
  <c r="DT106" i="22" s="1"/>
  <c r="DO106" i="22"/>
  <c r="DD106" i="22"/>
  <c r="DW106" i="22" s="1"/>
  <c r="DK106" i="22"/>
  <c r="DU106" i="22" s="1"/>
  <c r="DL106" i="22"/>
  <c r="BC106" i="22"/>
  <c r="CP106" i="22" s="1"/>
  <c r="DC106" i="22"/>
  <c r="DV106" i="22" s="1"/>
  <c r="DM106" i="22"/>
  <c r="DN106" i="22"/>
  <c r="BB106" i="22"/>
  <c r="DB35" i="22"/>
  <c r="DT35" i="22" s="1"/>
  <c r="DN35" i="22"/>
  <c r="DC35" i="22"/>
  <c r="DV35" i="22" s="1"/>
  <c r="DK35" i="22"/>
  <c r="DU35" i="22" s="1"/>
  <c r="DD35" i="22"/>
  <c r="DW35" i="22" s="1"/>
  <c r="BC35" i="22"/>
  <c r="CP35" i="22" s="1"/>
  <c r="DL35" i="22"/>
  <c r="DM35" i="22"/>
  <c r="DO35" i="22"/>
  <c r="BB35" i="22"/>
  <c r="DO155" i="22"/>
  <c r="DB155" i="22"/>
  <c r="DT155" i="22" s="1"/>
  <c r="DK155" i="22"/>
  <c r="DU155" i="22" s="1"/>
  <c r="DD155" i="22"/>
  <c r="DW155" i="22" s="1"/>
  <c r="DN155" i="22"/>
  <c r="DL155" i="22"/>
  <c r="DM155" i="22"/>
  <c r="BB155" i="22"/>
  <c r="DC155" i="22"/>
  <c r="DV155" i="22" s="1"/>
  <c r="BC155" i="22"/>
  <c r="CP155" i="22" s="1"/>
  <c r="DD149" i="22"/>
  <c r="DW149" i="22" s="1"/>
  <c r="DK149" i="22"/>
  <c r="DU149" i="22" s="1"/>
  <c r="DO149" i="22"/>
  <c r="DB149" i="22"/>
  <c r="DT149" i="22" s="1"/>
  <c r="DC149" i="22"/>
  <c r="DV149" i="22" s="1"/>
  <c r="BB149" i="22"/>
  <c r="DL149" i="22"/>
  <c r="DN149" i="22"/>
  <c r="BC149" i="22"/>
  <c r="CP149" i="22" s="1"/>
  <c r="DM149" i="22"/>
  <c r="DD141" i="22"/>
  <c r="DW141" i="22" s="1"/>
  <c r="DK141" i="22"/>
  <c r="DU141" i="22" s="1"/>
  <c r="DO141" i="22"/>
  <c r="DB141" i="22"/>
  <c r="DT141" i="22" s="1"/>
  <c r="DC141" i="22"/>
  <c r="DV141" i="22" s="1"/>
  <c r="BB141" i="22"/>
  <c r="DM141" i="22"/>
  <c r="DL141" i="22"/>
  <c r="BC141" i="22"/>
  <c r="CP141" i="22" s="1"/>
  <c r="DN141" i="22"/>
  <c r="DD133" i="22"/>
  <c r="DW133" i="22" s="1"/>
  <c r="DK133" i="22"/>
  <c r="DU133" i="22" s="1"/>
  <c r="DO133" i="22"/>
  <c r="DB133" i="22"/>
  <c r="DT133" i="22" s="1"/>
  <c r="DL133" i="22"/>
  <c r="DC133" i="22"/>
  <c r="DV133" i="22" s="1"/>
  <c r="DM133" i="22"/>
  <c r="BB133" i="22"/>
  <c r="DN133" i="22"/>
  <c r="BC133" i="22"/>
  <c r="CP133" i="22" s="1"/>
  <c r="DB31" i="22"/>
  <c r="DT31" i="22" s="1"/>
  <c r="DD31" i="22"/>
  <c r="DW31" i="22" s="1"/>
  <c r="DK31" i="22"/>
  <c r="DU31" i="22" s="1"/>
  <c r="DO31" i="22"/>
  <c r="BB31" i="22"/>
  <c r="DN31" i="22"/>
  <c r="BC31" i="22"/>
  <c r="CP31" i="22" s="1"/>
  <c r="DM31" i="22"/>
  <c r="DC31" i="22"/>
  <c r="DV31" i="22" s="1"/>
  <c r="DL31" i="22"/>
  <c r="DD37" i="22"/>
  <c r="DW37" i="22" s="1"/>
  <c r="DK37" i="22"/>
  <c r="DU37" i="22" s="1"/>
  <c r="DO37" i="22"/>
  <c r="DB37" i="22"/>
  <c r="DT37" i="22" s="1"/>
  <c r="DM37" i="22"/>
  <c r="DL37" i="22"/>
  <c r="BC37" i="22"/>
  <c r="CP37" i="22" s="1"/>
  <c r="DN37" i="22"/>
  <c r="BB37" i="22"/>
  <c r="DC37" i="22"/>
  <c r="DV37" i="22" s="1"/>
  <c r="DB71" i="22"/>
  <c r="DT71" i="22" s="1"/>
  <c r="DD71" i="22"/>
  <c r="DW71" i="22" s="1"/>
  <c r="DK71" i="22"/>
  <c r="DU71" i="22" s="1"/>
  <c r="DO71" i="22"/>
  <c r="BB71" i="22"/>
  <c r="DL71" i="22"/>
  <c r="DM71" i="22"/>
  <c r="BC71" i="22"/>
  <c r="CP71" i="22" s="1"/>
  <c r="DC71" i="22"/>
  <c r="DV71" i="22" s="1"/>
  <c r="DN71" i="22"/>
  <c r="DB61" i="22"/>
  <c r="DT61" i="22" s="1"/>
  <c r="DD61" i="22"/>
  <c r="DW61" i="22" s="1"/>
  <c r="DK61" i="22"/>
  <c r="DU61" i="22" s="1"/>
  <c r="DC61" i="22"/>
  <c r="DV61" i="22" s="1"/>
  <c r="DO61" i="22"/>
  <c r="DN61" i="22"/>
  <c r="DL61" i="22"/>
  <c r="BB61" i="22"/>
  <c r="DM61" i="22"/>
  <c r="BC61" i="22"/>
  <c r="CP61" i="22" s="1"/>
  <c r="BB164" i="22" l="1"/>
  <c r="BB165" i="22"/>
  <c r="BB166" i="22"/>
  <c r="BB163" i="22"/>
  <c r="BC167" i="22"/>
  <c r="BC165" i="22"/>
  <c r="CP165" i="22" s="1"/>
  <c r="BB167" i="22"/>
  <c r="CP162" i="22"/>
  <c r="BC169" i="22"/>
  <c r="BC168" i="22"/>
  <c r="CP59" i="22"/>
  <c r="BC163" i="22"/>
  <c r="CP163" i="22" s="1"/>
  <c r="BC161" i="22"/>
  <c r="CP161" i="22" s="1"/>
  <c r="BB168" i="22"/>
  <c r="BC166" i="22"/>
  <c r="BB169" i="22"/>
  <c r="BB161" i="22"/>
  <c r="BC164" i="22"/>
  <c r="CP164" i="22" s="1"/>
  <c r="DY61" i="22"/>
  <c r="BE61" i="22" s="1"/>
  <c r="DY31" i="22"/>
  <c r="BE31" i="22" s="1"/>
  <c r="DY53" i="22"/>
  <c r="BE53" i="22" s="1"/>
  <c r="DY49" i="22"/>
  <c r="BE49" i="22" s="1"/>
  <c r="DY157" i="22"/>
  <c r="BE157" i="22" s="1"/>
  <c r="DY55" i="22"/>
  <c r="BE55" i="22" s="1"/>
  <c r="DY35" i="22"/>
  <c r="BE35" i="22" s="1"/>
  <c r="DY57" i="22"/>
  <c r="BE57" i="22" s="1"/>
  <c r="DY59" i="22"/>
  <c r="BE59" i="22" s="1"/>
  <c r="DY63" i="22"/>
  <c r="BE63" i="22" s="1"/>
  <c r="DY27" i="22"/>
  <c r="BE27" i="22" s="1"/>
  <c r="DY51" i="22"/>
  <c r="BE51" i="22" s="1"/>
  <c r="DY33" i="22"/>
  <c r="BE33" i="22" s="1"/>
  <c r="DY71" i="22"/>
  <c r="BE71" i="22" s="1"/>
  <c r="DY155" i="22"/>
  <c r="BE155" i="22" s="1"/>
  <c r="DY75" i="22"/>
  <c r="BE75" i="22" s="1"/>
  <c r="DY65" i="22"/>
  <c r="BE65" i="22" s="1"/>
  <c r="DY69" i="22"/>
  <c r="BE69" i="22" s="1"/>
  <c r="DY92" i="22"/>
  <c r="BE92" i="22" s="1"/>
  <c r="DY98" i="22"/>
  <c r="BE98" i="22" s="1"/>
  <c r="DY100" i="22"/>
  <c r="BE100" i="22" s="1"/>
  <c r="DY37" i="22"/>
  <c r="BE37" i="22" s="1"/>
  <c r="DY133" i="22"/>
  <c r="BE133" i="22" s="1"/>
  <c r="DY141" i="22"/>
  <c r="BE141" i="22" s="1"/>
  <c r="DY149" i="22"/>
  <c r="BE149" i="22" s="1"/>
  <c r="DY86" i="22"/>
  <c r="BE86" i="22" s="1"/>
  <c r="DY139" i="22"/>
  <c r="BE139" i="22" s="1"/>
  <c r="DY147" i="22"/>
  <c r="BE147" i="22" s="1"/>
  <c r="DY137" i="22"/>
  <c r="BE137" i="22" s="1"/>
  <c r="DY145" i="22"/>
  <c r="BE145" i="22" s="1"/>
  <c r="DY153" i="22"/>
  <c r="BE153" i="22" s="1"/>
  <c r="DY67" i="22"/>
  <c r="BE67" i="22" s="1"/>
  <c r="DY90" i="22"/>
  <c r="BE90" i="22" s="1"/>
  <c r="DY135" i="22"/>
  <c r="BE135" i="22" s="1"/>
  <c r="DY143" i="22"/>
  <c r="BE143" i="22" s="1"/>
  <c r="DY151" i="22"/>
  <c r="BE151" i="22" s="1"/>
  <c r="DY106" i="22"/>
  <c r="BE106" i="22" s="1"/>
  <c r="DY30" i="22"/>
  <c r="BE30" i="22" s="1"/>
  <c r="DY73" i="22"/>
  <c r="BE73" i="22" s="1"/>
  <c r="DY77" i="22"/>
  <c r="BE77" i="22" s="1"/>
  <c r="BE162" i="22" l="1"/>
  <c r="BE161" i="22"/>
  <c r="BE160" i="22"/>
  <c r="BE163" i="22"/>
  <c r="BE164" i="22"/>
  <c r="BE165" i="22"/>
  <c r="BD160" i="22" l="1"/>
  <c r="BD165" i="22"/>
  <c r="BD162" i="22"/>
  <c r="BD164" i="22"/>
  <c r="BD161" i="22"/>
  <c r="BD163" i="22"/>
</calcChain>
</file>

<file path=xl/sharedStrings.xml><?xml version="1.0" encoding="utf-8"?>
<sst xmlns="http://schemas.openxmlformats.org/spreadsheetml/2006/main" count="829" uniqueCount="367">
  <si>
    <t>Ca</t>
  </si>
  <si>
    <t>Mg</t>
  </si>
  <si>
    <t>Na</t>
  </si>
  <si>
    <t>K</t>
  </si>
  <si>
    <t>Cl</t>
  </si>
  <si>
    <t>F</t>
  </si>
  <si>
    <t>Li</t>
  </si>
  <si>
    <t>Fe</t>
  </si>
  <si>
    <t>Mn</t>
  </si>
  <si>
    <t>Br</t>
  </si>
  <si>
    <r>
      <t>NH</t>
    </r>
    <r>
      <rPr>
        <vertAlign val="subscript"/>
        <sz val="10"/>
        <rFont val="Arial"/>
        <family val="2"/>
      </rPr>
      <t>4</t>
    </r>
  </si>
  <si>
    <r>
      <t>NO</t>
    </r>
    <r>
      <rPr>
        <vertAlign val="subscript"/>
        <sz val="10"/>
        <rFont val="Arial"/>
        <family val="2"/>
      </rPr>
      <t>2</t>
    </r>
  </si>
  <si>
    <r>
      <t>NO</t>
    </r>
    <r>
      <rPr>
        <vertAlign val="subscript"/>
        <sz val="10"/>
        <rFont val="Arial"/>
        <family val="2"/>
      </rPr>
      <t>3</t>
    </r>
  </si>
  <si>
    <r>
      <t>PO</t>
    </r>
    <r>
      <rPr>
        <vertAlign val="subscript"/>
        <sz val="10"/>
        <rFont val="Arial"/>
        <family val="2"/>
      </rPr>
      <t>4</t>
    </r>
  </si>
  <si>
    <r>
      <t>SO</t>
    </r>
    <r>
      <rPr>
        <vertAlign val="subscript"/>
        <sz val="10"/>
        <rFont val="Arial"/>
        <family val="2"/>
      </rPr>
      <t>4</t>
    </r>
  </si>
  <si>
    <r>
      <t>HCO</t>
    </r>
    <r>
      <rPr>
        <vertAlign val="subscript"/>
        <sz val="10"/>
        <rFont val="Arial"/>
        <family val="2"/>
      </rPr>
      <t>3</t>
    </r>
  </si>
  <si>
    <t>Sr</t>
  </si>
  <si>
    <r>
      <t>CO</t>
    </r>
    <r>
      <rPr>
        <vertAlign val="subscript"/>
        <sz val="10"/>
        <rFont val="Arial"/>
        <family val="2"/>
      </rPr>
      <t>3</t>
    </r>
  </si>
  <si>
    <t>(%)</t>
  </si>
  <si>
    <t>(°C)</t>
  </si>
  <si>
    <t>(-)</t>
  </si>
  <si>
    <t>(µS/cm)</t>
  </si>
  <si>
    <t>(mV)</t>
  </si>
  <si>
    <t>(L/s)</t>
  </si>
  <si>
    <t>(mg/L)</t>
  </si>
  <si>
    <t>(µg/L)</t>
  </si>
  <si>
    <t>(TT.MM.JJJJ)</t>
  </si>
  <si>
    <r>
      <t>CO</t>
    </r>
    <r>
      <rPr>
        <vertAlign val="subscript"/>
        <sz val="10"/>
        <rFont val="Arial"/>
        <family val="2"/>
      </rPr>
      <t>2</t>
    </r>
  </si>
  <si>
    <t>(eq-%)</t>
  </si>
  <si>
    <t>Ion</t>
  </si>
  <si>
    <t>Λa</t>
  </si>
  <si>
    <t>Λc</t>
  </si>
  <si>
    <t>(mS·cm²/mg)</t>
  </si>
  <si>
    <r>
      <t>(mS·cm²/mmol</t>
    </r>
    <r>
      <rPr>
        <b/>
        <vertAlign val="subscript"/>
        <sz val="10"/>
        <rFont val="Arial"/>
        <family val="2"/>
      </rPr>
      <t>eq</t>
    </r>
    <r>
      <rPr>
        <b/>
        <sz val="10"/>
        <rFont val="Arial"/>
        <family val="2"/>
      </rPr>
      <t>)</t>
    </r>
  </si>
  <si>
    <t xml:space="preserve"> (g/mol)</t>
  </si>
  <si>
    <t>(µS·L/(mg·cm)</t>
  </si>
  <si>
    <r>
      <t>(µS·L/(mmol</t>
    </r>
    <r>
      <rPr>
        <b/>
        <vertAlign val="subscript"/>
        <sz val="10"/>
        <rFont val="Arial"/>
        <family val="2"/>
      </rPr>
      <t>eq</t>
    </r>
    <r>
      <rPr>
        <b/>
        <sz val="10"/>
        <rFont val="Arial"/>
        <family val="2"/>
      </rPr>
      <t>·cm)</t>
    </r>
  </si>
  <si>
    <t>Minimum</t>
  </si>
  <si>
    <t>Median</t>
  </si>
  <si>
    <t>Maximum</t>
  </si>
  <si>
    <t>(eq-% &gt; 20 %)</t>
  </si>
  <si>
    <t>(|%|)</t>
  </si>
  <si>
    <r>
      <t>(mmol</t>
    </r>
    <r>
      <rPr>
        <vertAlign val="subscript"/>
        <sz val="10"/>
        <rFont val="Arial"/>
        <family val="2"/>
      </rPr>
      <t>eq</t>
    </r>
    <r>
      <rPr>
        <sz val="10"/>
        <rFont val="Arial"/>
        <family val="2"/>
      </rPr>
      <t>/L)</t>
    </r>
  </si>
  <si>
    <t>N</t>
  </si>
  <si>
    <t>E</t>
  </si>
  <si>
    <t xml:space="preserve">V </t>
  </si>
  <si>
    <t xml:space="preserve">U </t>
  </si>
  <si>
    <t xml:space="preserve">Ti </t>
  </si>
  <si>
    <t>Sn</t>
  </si>
  <si>
    <t xml:space="preserve">Se </t>
  </si>
  <si>
    <t>Sb</t>
  </si>
  <si>
    <t>Pb</t>
  </si>
  <si>
    <t xml:space="preserve">Ni </t>
  </si>
  <si>
    <t xml:space="preserve">Mo </t>
  </si>
  <si>
    <t>Cu</t>
  </si>
  <si>
    <t>As</t>
  </si>
  <si>
    <t xml:space="preserve">Al </t>
  </si>
  <si>
    <t>Ag</t>
  </si>
  <si>
    <r>
      <t>(NO</t>
    </r>
    <r>
      <rPr>
        <vertAlign val="subscript"/>
        <sz val="10"/>
        <rFont val="Arial"/>
        <family val="2"/>
      </rPr>
      <t>2</t>
    </r>
    <r>
      <rPr>
        <vertAlign val="superscript"/>
        <sz val="10"/>
        <rFont val="Arial"/>
        <family val="2"/>
      </rPr>
      <t>−</t>
    </r>
    <r>
      <rPr>
        <sz val="10"/>
        <rFont val="Arial"/>
        <family val="2"/>
      </rPr>
      <t>)</t>
    </r>
  </si>
  <si>
    <r>
      <t>(NO</t>
    </r>
    <r>
      <rPr>
        <vertAlign val="subscript"/>
        <sz val="10"/>
        <rFont val="Arial"/>
        <family val="2"/>
      </rPr>
      <t>3</t>
    </r>
    <r>
      <rPr>
        <vertAlign val="superscript"/>
        <sz val="10"/>
        <rFont val="Arial"/>
        <family val="2"/>
      </rPr>
      <t>−</t>
    </r>
    <r>
      <rPr>
        <sz val="10"/>
        <rFont val="Arial"/>
        <family val="2"/>
      </rPr>
      <t>)</t>
    </r>
  </si>
  <si>
    <r>
      <t>(Br</t>
    </r>
    <r>
      <rPr>
        <vertAlign val="superscript"/>
        <sz val="10"/>
        <rFont val="Calibri"/>
        <family val="2"/>
      </rPr>
      <t>−</t>
    </r>
    <r>
      <rPr>
        <sz val="10"/>
        <rFont val="Arial"/>
        <family val="2"/>
      </rPr>
      <t>)</t>
    </r>
  </si>
  <si>
    <r>
      <t>(F</t>
    </r>
    <r>
      <rPr>
        <vertAlign val="superscript"/>
        <sz val="10"/>
        <rFont val="Calibri"/>
        <family val="2"/>
      </rPr>
      <t>−</t>
    </r>
    <r>
      <rPr>
        <sz val="10"/>
        <rFont val="Arial"/>
        <family val="2"/>
      </rPr>
      <t>)</t>
    </r>
  </si>
  <si>
    <r>
      <t>(NH</t>
    </r>
    <r>
      <rPr>
        <vertAlign val="subscript"/>
        <sz val="10"/>
        <rFont val="Arial"/>
        <family val="2"/>
      </rPr>
      <t>4</t>
    </r>
    <r>
      <rPr>
        <vertAlign val="superscript"/>
        <sz val="10"/>
        <rFont val="Arial"/>
        <family val="2"/>
      </rPr>
      <t>+</t>
    </r>
    <r>
      <rPr>
        <sz val="10"/>
        <rFont val="Arial"/>
        <family val="2"/>
      </rPr>
      <t>)</t>
    </r>
  </si>
  <si>
    <r>
      <t>(Sr</t>
    </r>
    <r>
      <rPr>
        <vertAlign val="superscript"/>
        <sz val="10"/>
        <rFont val="Arial"/>
        <family val="2"/>
      </rPr>
      <t>2+</t>
    </r>
    <r>
      <rPr>
        <sz val="10"/>
        <rFont val="Arial"/>
        <family val="2"/>
      </rPr>
      <t>)</t>
    </r>
  </si>
  <si>
    <r>
      <t>(K</t>
    </r>
    <r>
      <rPr>
        <vertAlign val="superscript"/>
        <sz val="10"/>
        <rFont val="Arial"/>
        <family val="2"/>
      </rPr>
      <t>+</t>
    </r>
    <r>
      <rPr>
        <sz val="10"/>
        <rFont val="Arial"/>
        <family val="2"/>
      </rPr>
      <t>)</t>
    </r>
  </si>
  <si>
    <r>
      <t>(HCO</t>
    </r>
    <r>
      <rPr>
        <vertAlign val="subscript"/>
        <sz val="10"/>
        <rFont val="Arial"/>
        <family val="2"/>
      </rPr>
      <t>3</t>
    </r>
    <r>
      <rPr>
        <vertAlign val="superscript"/>
        <sz val="10"/>
        <rFont val="Arial"/>
        <family val="2"/>
      </rPr>
      <t>−</t>
    </r>
    <r>
      <rPr>
        <sz val="10"/>
        <rFont val="Arial"/>
        <family val="2"/>
      </rPr>
      <t>)</t>
    </r>
  </si>
  <si>
    <r>
      <t>(SO</t>
    </r>
    <r>
      <rPr>
        <vertAlign val="subscript"/>
        <sz val="10"/>
        <rFont val="Arial"/>
        <family val="2"/>
      </rPr>
      <t>4</t>
    </r>
    <r>
      <rPr>
        <vertAlign val="superscript"/>
        <sz val="10"/>
        <rFont val="Arial"/>
        <family val="2"/>
      </rPr>
      <t>2−</t>
    </r>
    <r>
      <rPr>
        <sz val="10"/>
        <rFont val="Arial"/>
        <family val="2"/>
      </rPr>
      <t>)</t>
    </r>
  </si>
  <si>
    <r>
      <t>(Cl</t>
    </r>
    <r>
      <rPr>
        <vertAlign val="superscript"/>
        <sz val="10"/>
        <rFont val="Calibri"/>
        <family val="2"/>
      </rPr>
      <t>−</t>
    </r>
    <r>
      <rPr>
        <sz val="10"/>
        <rFont val="Arial"/>
        <family val="2"/>
      </rPr>
      <t>)</t>
    </r>
  </si>
  <si>
    <r>
      <t>(Ca</t>
    </r>
    <r>
      <rPr>
        <vertAlign val="superscript"/>
        <sz val="10"/>
        <rFont val="Arial"/>
        <family val="2"/>
      </rPr>
      <t>2+</t>
    </r>
    <r>
      <rPr>
        <sz val="10"/>
        <rFont val="Arial"/>
        <family val="2"/>
      </rPr>
      <t>)</t>
    </r>
  </si>
  <si>
    <r>
      <t>(Mg</t>
    </r>
    <r>
      <rPr>
        <vertAlign val="superscript"/>
        <sz val="10"/>
        <rFont val="Arial"/>
        <family val="2"/>
      </rPr>
      <t>2+</t>
    </r>
    <r>
      <rPr>
        <sz val="10"/>
        <rFont val="Arial"/>
        <family val="2"/>
      </rPr>
      <t>)</t>
    </r>
  </si>
  <si>
    <r>
      <t>(Na</t>
    </r>
    <r>
      <rPr>
        <vertAlign val="superscript"/>
        <sz val="10"/>
        <rFont val="Arial"/>
        <family val="2"/>
      </rPr>
      <t>+</t>
    </r>
    <r>
      <rPr>
        <sz val="10"/>
        <rFont val="Arial"/>
        <family val="2"/>
      </rPr>
      <t>)</t>
    </r>
  </si>
  <si>
    <t>∆IB</t>
  </si>
  <si>
    <t xml:space="preserve">Mn </t>
  </si>
  <si>
    <t>Vanadium</t>
  </si>
  <si>
    <t>Thallium</t>
  </si>
  <si>
    <t>Nickel</t>
  </si>
  <si>
    <t>Cadmium</t>
  </si>
  <si>
    <t>Barium</t>
  </si>
  <si>
    <t>Aluminium</t>
  </si>
  <si>
    <t>Ammonium</t>
  </si>
  <si>
    <t>Strontium</t>
  </si>
  <si>
    <t>Lithium</t>
  </si>
  <si>
    <t>Calcium</t>
  </si>
  <si>
    <t>Magnesium</t>
  </si>
  <si>
    <t xml:space="preserve">Cr </t>
  </si>
  <si>
    <t xml:space="preserve">Co </t>
  </si>
  <si>
    <t>Zn</t>
  </si>
  <si>
    <t>Cd</t>
  </si>
  <si>
    <t xml:space="preserve">Ba </t>
  </si>
  <si>
    <t>Tl</t>
  </si>
  <si>
    <t>Cobalt</t>
  </si>
  <si>
    <t>Phosphat</t>
  </si>
  <si>
    <r>
      <t>(PO</t>
    </r>
    <r>
      <rPr>
        <vertAlign val="subscript"/>
        <sz val="10"/>
        <rFont val="Arial"/>
        <family val="2"/>
      </rPr>
      <t>4</t>
    </r>
    <r>
      <rPr>
        <vertAlign val="superscript"/>
        <sz val="10"/>
        <rFont val="Arial"/>
        <family val="2"/>
      </rPr>
      <t>3−</t>
    </r>
    <r>
      <rPr>
        <sz val="10"/>
        <rFont val="Arial"/>
        <family val="2"/>
      </rPr>
      <t>)</t>
    </r>
  </si>
  <si>
    <r>
      <t>(mmol</t>
    </r>
    <r>
      <rPr>
        <vertAlign val="subscript"/>
        <sz val="10"/>
        <color theme="0"/>
        <rFont val="Arial"/>
        <family val="2"/>
      </rPr>
      <t>eq</t>
    </r>
    <r>
      <rPr>
        <sz val="10"/>
        <color theme="0"/>
        <rFont val="Arial"/>
        <family val="2"/>
      </rPr>
      <t>/L)</t>
    </r>
  </si>
  <si>
    <t>K/Fe/Mn</t>
  </si>
  <si>
    <t>(µs/cm)</t>
  </si>
  <si>
    <r>
      <t>(Li</t>
    </r>
    <r>
      <rPr>
        <vertAlign val="superscript"/>
        <sz val="10"/>
        <rFont val="Arial"/>
        <family val="2"/>
      </rPr>
      <t>+</t>
    </r>
    <r>
      <rPr>
        <sz val="10"/>
        <rFont val="Arial"/>
        <family val="2"/>
      </rPr>
      <t>)</t>
    </r>
  </si>
  <si>
    <t>Sample-ID</t>
  </si>
  <si>
    <t>Coordinates</t>
  </si>
  <si>
    <t>(UTM Zone 32T)</t>
  </si>
  <si>
    <t>Altitude</t>
  </si>
  <si>
    <t>(m a.s.l.)</t>
  </si>
  <si>
    <t>Sampling</t>
  </si>
  <si>
    <t>date</t>
  </si>
  <si>
    <t>Water</t>
  </si>
  <si>
    <t>temperature</t>
  </si>
  <si>
    <t>Spring type or creek</t>
  </si>
  <si>
    <t>pH</t>
  </si>
  <si>
    <t>M E T A D A T A</t>
  </si>
  <si>
    <t>P H Y S I C A L - C H E M I C A L     ( S U M -) P A R A M E T E R S</t>
  </si>
  <si>
    <t>Redox</t>
  </si>
  <si>
    <r>
      <t>potential E</t>
    </r>
    <r>
      <rPr>
        <vertAlign val="subscript"/>
        <sz val="10"/>
        <rFont val="Arial"/>
        <family val="2"/>
      </rPr>
      <t>H</t>
    </r>
  </si>
  <si>
    <t>Oxygen</t>
  </si>
  <si>
    <t>content</t>
  </si>
  <si>
    <t>Discharge</t>
  </si>
  <si>
    <t>C H E M I C A L     P A R A M E T E R S     -     A N A L Y S E D     B Y     I C</t>
  </si>
  <si>
    <t>C H E M I C A L     P A R A M E T E R S     -     A N A L Y S E D     B Y     I C P - M S</t>
  </si>
  <si>
    <t>Sodium</t>
  </si>
  <si>
    <t>Potassium</t>
  </si>
  <si>
    <t>Fluoride</t>
  </si>
  <si>
    <t>Chloride</t>
  </si>
  <si>
    <t>Nitrite</t>
  </si>
  <si>
    <t>Bromide</t>
  </si>
  <si>
    <t>Nitrate</t>
  </si>
  <si>
    <t>Sulfate</t>
  </si>
  <si>
    <t>T I T R A T I O N</t>
  </si>
  <si>
    <t>Bicarbonat</t>
  </si>
  <si>
    <t>Titanium</t>
  </si>
  <si>
    <t>Chromium</t>
  </si>
  <si>
    <t>Manganese</t>
  </si>
  <si>
    <t>Iron</t>
  </si>
  <si>
    <t>Copper</t>
  </si>
  <si>
    <t>Zinc</t>
  </si>
  <si>
    <t>Arsenic</t>
  </si>
  <si>
    <t>Selenium</t>
  </si>
  <si>
    <t>Molybdenum</t>
  </si>
  <si>
    <t>Silver</t>
  </si>
  <si>
    <t>Tin</t>
  </si>
  <si>
    <t>Antimony</t>
  </si>
  <si>
    <t>Lead</t>
  </si>
  <si>
    <t>Uranium</t>
  </si>
  <si>
    <t>E V A L U A T I O N</t>
  </si>
  <si>
    <t>Equivalent</t>
  </si>
  <si>
    <t>Deviation</t>
  </si>
  <si>
    <t>concentration</t>
  </si>
  <si>
    <t>electrical balance</t>
  </si>
  <si>
    <t>Water type</t>
  </si>
  <si>
    <t>2-2</t>
  </si>
  <si>
    <t>2-3</t>
  </si>
  <si>
    <t>2-4</t>
  </si>
  <si>
    <t>3-5</t>
  </si>
  <si>
    <t>3-6</t>
  </si>
  <si>
    <t>3-7</t>
  </si>
  <si>
    <t>3-13</t>
  </si>
  <si>
    <t>3-15</t>
  </si>
  <si>
    <t>3-17</t>
  </si>
  <si>
    <t>3-18</t>
  </si>
  <si>
    <t>4-2</t>
  </si>
  <si>
    <t>4-4</t>
  </si>
  <si>
    <t>4-13</t>
  </si>
  <si>
    <t>4-14</t>
  </si>
  <si>
    <t>5-5</t>
  </si>
  <si>
    <t>5-13</t>
  </si>
  <si>
    <t>6-15</t>
  </si>
  <si>
    <t>3-1</t>
  </si>
  <si>
    <t>3-2</t>
  </si>
  <si>
    <t>3-3</t>
  </si>
  <si>
    <t>3-8</t>
  </si>
  <si>
    <t>3-9</t>
  </si>
  <si>
    <t>3-10</t>
  </si>
  <si>
    <t>3-11</t>
  </si>
  <si>
    <t>5-6</t>
  </si>
  <si>
    <t>5-7</t>
  </si>
  <si>
    <t>5-11</t>
  </si>
  <si>
    <t>5-15</t>
  </si>
  <si>
    <t>5-16</t>
  </si>
  <si>
    <t>6-1</t>
  </si>
  <si>
    <t>6-2</t>
  </si>
  <si>
    <t>6-4</t>
  </si>
  <si>
    <t>6-5</t>
  </si>
  <si>
    <t>6-6</t>
  </si>
  <si>
    <t>1-9</t>
  </si>
  <si>
    <t>1-10</t>
  </si>
  <si>
    <t>1-11</t>
  </si>
  <si>
    <t>1-6</t>
  </si>
  <si>
    <t>1-17</t>
  </si>
  <si>
    <t>1-18</t>
  </si>
  <si>
    <t>1-19</t>
  </si>
  <si>
    <t>1-20</t>
  </si>
  <si>
    <t>1-21</t>
  </si>
  <si>
    <t>1-24</t>
  </si>
  <si>
    <t>2-8</t>
  </si>
  <si>
    <t>2-9</t>
  </si>
  <si>
    <t>2-10</t>
  </si>
  <si>
    <t>2-11</t>
  </si>
  <si>
    <t>2-12</t>
  </si>
  <si>
    <t>7-10</t>
  </si>
  <si>
    <t>7-15</t>
  </si>
  <si>
    <t>7-16</t>
  </si>
  <si>
    <t>8-20</t>
  </si>
  <si>
    <t>2-5</t>
  </si>
  <si>
    <t>3-4</t>
  </si>
  <si>
    <t>3-12</t>
  </si>
  <si>
    <t>3-14</t>
  </si>
  <si>
    <t>4-3</t>
  </si>
  <si>
    <t>4-5</t>
  </si>
  <si>
    <t>4-16</t>
  </si>
  <si>
    <t>4-17</t>
  </si>
  <si>
    <t>4-18</t>
  </si>
  <si>
    <t>4-19</t>
  </si>
  <si>
    <t>5-8</t>
  </si>
  <si>
    <t>5-9</t>
  </si>
  <si>
    <t>5-10</t>
  </si>
  <si>
    <t>5-14</t>
  </si>
  <si>
    <t>5-19</t>
  </si>
  <si>
    <t>6-3</t>
  </si>
  <si>
    <t>6-7</t>
  </si>
  <si>
    <t>6-8</t>
  </si>
  <si>
    <t>6-9</t>
  </si>
  <si>
    <t>6-10</t>
  </si>
  <si>
    <t>6-12</t>
  </si>
  <si>
    <t>6-13</t>
  </si>
  <si>
    <t>6-14</t>
  </si>
  <si>
    <t>6-16</t>
  </si>
  <si>
    <t>6-18</t>
  </si>
  <si>
    <t>3-16</t>
  </si>
  <si>
    <t>4-1</t>
  </si>
  <si>
    <t>4-6</t>
  </si>
  <si>
    <t>4-7</t>
  </si>
  <si>
    <t>4-8</t>
  </si>
  <si>
    <t>4-9</t>
  </si>
  <si>
    <t>4-10</t>
  </si>
  <si>
    <t>4-11</t>
  </si>
  <si>
    <t>4-12</t>
  </si>
  <si>
    <t>4-15</t>
  </si>
  <si>
    <t>5-1</t>
  </si>
  <si>
    <t>5-2</t>
  </si>
  <si>
    <t>5-3</t>
  </si>
  <si>
    <t>5-4</t>
  </si>
  <si>
    <t>5-12</t>
  </si>
  <si>
    <t>5-17</t>
  </si>
  <si>
    <t>5-18</t>
  </si>
  <si>
    <t>7-4</t>
  </si>
  <si>
    <t>7-8</t>
  </si>
  <si>
    <t>7-13</t>
  </si>
  <si>
    <t>7-14</t>
  </si>
  <si>
    <t>7-17</t>
  </si>
  <si>
    <t>8-7</t>
  </si>
  <si>
    <t>8-8</t>
  </si>
  <si>
    <t>8-9</t>
  </si>
  <si>
    <t>8-10</t>
  </si>
  <si>
    <t>8-17</t>
  </si>
  <si>
    <t>1-1</t>
  </si>
  <si>
    <t>1-2</t>
  </si>
  <si>
    <t>1-3</t>
  </si>
  <si>
    <t>1-4</t>
  </si>
  <si>
    <t>1-5</t>
  </si>
  <si>
    <t>1-16</t>
  </si>
  <si>
    <t>1-7</t>
  </si>
  <si>
    <t>1-8</t>
  </si>
  <si>
    <t>1-12</t>
  </si>
  <si>
    <t>1-13</t>
  </si>
  <si>
    <t>1-14</t>
  </si>
  <si>
    <t>1-15</t>
  </si>
  <si>
    <t>1-22</t>
  </si>
  <si>
    <t>1-23</t>
  </si>
  <si>
    <t>1-25</t>
  </si>
  <si>
    <t>2-6</t>
  </si>
  <si>
    <t>2-7</t>
  </si>
  <si>
    <t>2-13</t>
  </si>
  <si>
    <t>2-14</t>
  </si>
  <si>
    <t>2-15</t>
  </si>
  <si>
    <t>6-11</t>
  </si>
  <si>
    <t>6-17</t>
  </si>
  <si>
    <t>7-1</t>
  </si>
  <si>
    <t>7-2</t>
  </si>
  <si>
    <t>7-3</t>
  </si>
  <si>
    <t>7-5</t>
  </si>
  <si>
    <t>7-6</t>
  </si>
  <si>
    <t>7-7</t>
  </si>
  <si>
    <t>7-9</t>
  </si>
  <si>
    <t>7-11</t>
  </si>
  <si>
    <t>7-12</t>
  </si>
  <si>
    <t>8-1</t>
  </si>
  <si>
    <t>8-2</t>
  </si>
  <si>
    <t>8-3</t>
  </si>
  <si>
    <t>8-4</t>
  </si>
  <si>
    <t>8-5</t>
  </si>
  <si>
    <t>8-6</t>
  </si>
  <si>
    <t>8-11</t>
  </si>
  <si>
    <t>8-12</t>
  </si>
  <si>
    <t>8-13</t>
  </si>
  <si>
    <t>8-14</t>
  </si>
  <si>
    <t>8-15</t>
  </si>
  <si>
    <t>8-16</t>
  </si>
  <si>
    <t>8-18</t>
  </si>
  <si>
    <t>8-19</t>
  </si>
  <si>
    <t>8-21</t>
  </si>
  <si>
    <t>8-22</t>
  </si>
  <si>
    <t>8-23</t>
  </si>
  <si>
    <t>talus spring</t>
  </si>
  <si>
    <t>hillside spring</t>
  </si>
  <si>
    <t>fissure spring</t>
  </si>
  <si>
    <t>creek</t>
  </si>
  <si>
    <t>valley spring</t>
  </si>
  <si>
    <t>fault spring</t>
  </si>
  <si>
    <t>depression spring</t>
  </si>
  <si>
    <t>falut spring</t>
  </si>
  <si>
    <t>contact spring</t>
  </si>
  <si>
    <t xml:space="preserve">karst spring </t>
  </si>
  <si>
    <t>karst spring</t>
  </si>
  <si>
    <t>thermal spring</t>
  </si>
  <si>
    <t>barrier spring</t>
  </si>
  <si>
    <t xml:space="preserve">valley spring </t>
  </si>
  <si>
    <t>&gt;100</t>
  </si>
  <si>
    <t>Schist</t>
  </si>
  <si>
    <t>Gneiss</t>
  </si>
  <si>
    <t>Phyllite</t>
  </si>
  <si>
    <t>Marble</t>
  </si>
  <si>
    <t>Unconsolidated rock</t>
  </si>
  <si>
    <t>Calcareous phyllite</t>
  </si>
  <si>
    <t>Dominant lithology</t>
  </si>
  <si>
    <t>Electric conductivity at 25 °C</t>
  </si>
  <si>
    <t>(calculated)</t>
  </si>
  <si>
    <t>(measured)</t>
  </si>
  <si>
    <r>
      <t>HCO</t>
    </r>
    <r>
      <rPr>
        <vertAlign val="subscript"/>
        <sz val="10"/>
        <color theme="0"/>
        <rFont val="Arial"/>
        <family val="2"/>
      </rPr>
      <t>3</t>
    </r>
  </si>
  <si>
    <r>
      <t>SO</t>
    </r>
    <r>
      <rPr>
        <vertAlign val="subscript"/>
        <sz val="10"/>
        <color theme="0"/>
        <rFont val="Arial"/>
        <family val="2"/>
      </rPr>
      <t>4</t>
    </r>
  </si>
  <si>
    <r>
      <t>NH</t>
    </r>
    <r>
      <rPr>
        <vertAlign val="subscript"/>
        <sz val="10"/>
        <color theme="0"/>
        <rFont val="Arial"/>
        <family val="2"/>
      </rPr>
      <t>4</t>
    </r>
  </si>
  <si>
    <r>
      <t>NO</t>
    </r>
    <r>
      <rPr>
        <vertAlign val="subscript"/>
        <sz val="10"/>
        <color theme="0"/>
        <rFont val="Arial"/>
        <family val="2"/>
      </rPr>
      <t>3</t>
    </r>
  </si>
  <si>
    <r>
      <t>NO</t>
    </r>
    <r>
      <rPr>
        <vertAlign val="subscript"/>
        <sz val="10"/>
        <color theme="0"/>
        <rFont val="Arial"/>
        <family val="2"/>
      </rPr>
      <t>2</t>
    </r>
  </si>
  <si>
    <r>
      <t>PO</t>
    </r>
    <r>
      <rPr>
        <vertAlign val="subscript"/>
        <sz val="10"/>
        <color theme="0"/>
        <rFont val="Arial"/>
        <family val="2"/>
      </rPr>
      <t>4</t>
    </r>
  </si>
  <si>
    <t>solids</t>
  </si>
  <si>
    <t>Mass concentration</t>
  </si>
  <si>
    <t>E L E C T R I C A L     B A L A N C E</t>
  </si>
  <si>
    <t>Equivalent concentration</t>
  </si>
  <si>
    <t>C O N T R O L    E L E C T R I C    C O N D U C T I V I T Y</t>
  </si>
  <si>
    <t>W A T E R     T Y P E</t>
  </si>
  <si>
    <t>Mole fraction of equivalents</t>
  </si>
  <si>
    <t>cations</t>
  </si>
  <si>
    <t>anions</t>
  </si>
  <si>
    <t>saturation</t>
  </si>
  <si>
    <t>R E M A R K S</t>
  </si>
  <si>
    <t>n</t>
  </si>
  <si>
    <t>6.5-9.5</t>
  </si>
  <si>
    <t>HCO3: Corrected due to electrical balance and calculated electrical conductivity</t>
  </si>
  <si>
    <t>Cl: Corrected due to electrical balance and calculated electrical conductivity</t>
  </si>
  <si>
    <t>Ca: Corrected due to electrical balance and calculated electrical conductivity</t>
  </si>
  <si>
    <t xml:space="preserve">Ca: Corrected due to electrical balance and calculated electrical conductivity </t>
  </si>
  <si>
    <t>SO4: Corrected due to electrical balance</t>
  </si>
  <si>
    <t>Cl, NO2, NO3, PO4: Re-measurement</t>
  </si>
  <si>
    <t>Q</t>
  </si>
  <si>
    <t>Q: Estimated</t>
  </si>
  <si>
    <t>Q: Estimated; HCO3: Corrected due to electrical balance and calculated electrical conductivity</t>
  </si>
  <si>
    <t>with snow melt contribution; Q: Estimated</t>
  </si>
  <si>
    <t>with glacier runoff; Cl: Corrected due to electrical balance and calculated electrical conductivity</t>
  </si>
  <si>
    <t>with glacier runoff</t>
  </si>
  <si>
    <t>glacier runoff</t>
  </si>
  <si>
    <t>rock glacier runoff</t>
  </si>
  <si>
    <t>Average</t>
  </si>
  <si>
    <t>Total</t>
  </si>
  <si>
    <t>Molar mass</t>
  </si>
  <si>
    <t>Charge</t>
  </si>
  <si>
    <t>Total dissolved</t>
  </si>
  <si>
    <t>dominant</t>
  </si>
  <si>
    <t>Dominant</t>
  </si>
  <si>
    <t>Critical values defined in Austria's drinking water ordinance</t>
  </si>
  <si>
    <t>within catchment area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</si>
</sst>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€_-;\-* #,##0.00\ _€_-;_-* &quot;-&quot;??\ _€_-;_-@_-"/>
    <numFmt numFmtId="164" formatCode="0.000"/>
    <numFmt numFmtId="165" formatCode="0.0"/>
  </numFmts>
  <fonts count="17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vertAlign val="subscript"/>
      <sz val="10"/>
      <name val="Arial"/>
      <family val="2"/>
    </font>
    <font>
      <b/>
      <vertAlign val="subscript"/>
      <sz val="10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0"/>
      <color theme="9" tint="-0.249977111117893"/>
      <name val="Arial"/>
      <family val="2"/>
    </font>
    <font>
      <vertAlign val="superscript"/>
      <sz val="10"/>
      <name val="Arial"/>
      <family val="2"/>
    </font>
    <font>
      <vertAlign val="superscript"/>
      <sz val="10"/>
      <name val="Calibri"/>
      <family val="2"/>
    </font>
    <font>
      <vertAlign val="subscript"/>
      <sz val="10"/>
      <color theme="0"/>
      <name val="Arial"/>
      <family val="2"/>
    </font>
    <font>
      <sz val="10"/>
      <color rgb="FF000000"/>
      <name val="Arial"/>
      <family val="2"/>
    </font>
    <font>
      <b/>
      <sz val="10"/>
      <color rgb="FFC00000"/>
      <name val="Arial"/>
      <family val="2"/>
    </font>
    <font>
      <b/>
      <sz val="10"/>
      <color rgb="FF7030A0"/>
      <name val="Arial"/>
      <family val="2"/>
    </font>
    <font>
      <b/>
      <sz val="10"/>
      <color rgb="FF00B05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3999755851924192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91">
    <xf numFmtId="0" fontId="0" fillId="0" borderId="0"/>
    <xf numFmtId="0" fontId="3" fillId="0" borderId="0"/>
    <xf numFmtId="43" fontId="6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</cellStyleXfs>
  <cellXfs count="287">
    <xf numFmtId="0" fontId="0" fillId="0" borderId="0" xfId="0"/>
    <xf numFmtId="0" fontId="0" fillId="0" borderId="0" xfId="0" applyFill="1"/>
    <xf numFmtId="0" fontId="0" fillId="0" borderId="0" xfId="0" applyBorder="1"/>
    <xf numFmtId="0" fontId="0" fillId="0" borderId="0" xfId="0" applyFill="1" applyBorder="1"/>
    <xf numFmtId="0" fontId="0" fillId="0" borderId="0" xfId="0" applyFill="1" applyBorder="1" applyAlignment="1"/>
    <xf numFmtId="0" fontId="7" fillId="0" borderId="0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1" applyFont="1"/>
    <xf numFmtId="0" fontId="0" fillId="5" borderId="4" xfId="0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2" fontId="0" fillId="5" borderId="0" xfId="0" applyNumberFormat="1" applyFill="1" applyBorder="1" applyAlignment="1">
      <alignment horizontal="center"/>
    </xf>
    <xf numFmtId="49" fontId="2" fillId="5" borderId="10" xfId="0" applyNumberFormat="1" applyFont="1" applyFill="1" applyBorder="1" applyAlignment="1" applyProtection="1">
      <alignment horizontal="center" vertical="center" wrapText="1"/>
    </xf>
    <xf numFmtId="49" fontId="2" fillId="5" borderId="7" xfId="0" applyNumberFormat="1" applyFont="1" applyFill="1" applyBorder="1" applyAlignment="1" applyProtection="1">
      <alignment horizontal="center" vertical="center" wrapText="1"/>
    </xf>
    <xf numFmtId="49" fontId="2" fillId="5" borderId="0" xfId="0" applyNumberFormat="1" applyFont="1" applyFill="1" applyBorder="1" applyAlignment="1" applyProtection="1">
      <alignment horizontal="center" vertical="center"/>
    </xf>
    <xf numFmtId="49" fontId="2" fillId="5" borderId="2" xfId="0" applyNumberFormat="1" applyFont="1" applyFill="1" applyBorder="1" applyAlignment="1" applyProtection="1">
      <alignment horizontal="center" vertical="center"/>
    </xf>
    <xf numFmtId="49" fontId="2" fillId="5" borderId="8" xfId="0" applyNumberFormat="1" applyFont="1" applyFill="1" applyBorder="1" applyAlignment="1" applyProtection="1">
      <alignment horizontal="center" vertical="center" wrapText="1"/>
    </xf>
    <xf numFmtId="49" fontId="2" fillId="5" borderId="1" xfId="0" applyNumberFormat="1" applyFont="1" applyFill="1" applyBorder="1" applyAlignment="1" applyProtection="1">
      <alignment horizontal="center" vertical="center" wrapText="1"/>
    </xf>
    <xf numFmtId="49" fontId="2" fillId="5" borderId="1" xfId="0" applyNumberFormat="1" applyFont="1" applyFill="1" applyBorder="1" applyAlignment="1" applyProtection="1">
      <alignment horizontal="center" vertical="center"/>
    </xf>
    <xf numFmtId="49" fontId="2" fillId="5" borderId="6" xfId="0" applyNumberFormat="1" applyFont="1" applyFill="1" applyBorder="1" applyAlignment="1" applyProtection="1">
      <alignment horizontal="center" vertical="center"/>
    </xf>
    <xf numFmtId="0" fontId="3" fillId="5" borderId="9" xfId="0" applyFont="1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1" fontId="0" fillId="5" borderId="10" xfId="0" applyNumberFormat="1" applyFill="1" applyBorder="1" applyAlignment="1">
      <alignment horizontal="center"/>
    </xf>
    <xf numFmtId="1" fontId="0" fillId="5" borderId="7" xfId="0" applyNumberFormat="1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1" fontId="0" fillId="5" borderId="0" xfId="0" applyNumberFormat="1" applyFill="1" applyBorder="1" applyAlignment="1">
      <alignment horizontal="center"/>
    </xf>
    <xf numFmtId="165" fontId="0" fillId="5" borderId="2" xfId="0" applyNumberFormat="1" applyFill="1" applyBorder="1" applyAlignment="1">
      <alignment horizontal="center"/>
    </xf>
    <xf numFmtId="164" fontId="0" fillId="5" borderId="0" xfId="0" applyNumberFormat="1" applyFill="1" applyBorder="1" applyAlignment="1">
      <alignment horizontal="center"/>
    </xf>
    <xf numFmtId="0" fontId="3" fillId="5" borderId="8" xfId="0" applyFont="1" applyFill="1" applyBorder="1" applyAlignment="1">
      <alignment horizontal="center"/>
    </xf>
    <xf numFmtId="1" fontId="0" fillId="5" borderId="1" xfId="0" applyNumberFormat="1" applyFill="1" applyBorder="1" applyAlignment="1">
      <alignment horizontal="center"/>
    </xf>
    <xf numFmtId="1" fontId="0" fillId="5" borderId="6" xfId="0" applyNumberForma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0" fillId="0" borderId="1" xfId="0" applyBorder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1" fontId="3" fillId="0" borderId="0" xfId="1" applyNumberFormat="1" applyBorder="1" applyAlignment="1"/>
    <xf numFmtId="0" fontId="0" fillId="0" borderId="0" xfId="0" applyBorder="1" applyAlignment="1"/>
    <xf numFmtId="0" fontId="3" fillId="0" borderId="0" xfId="0" applyFont="1" applyBorder="1" applyAlignment="1">
      <alignment horizontal="center"/>
    </xf>
    <xf numFmtId="0" fontId="3" fillId="0" borderId="0" xfId="1" applyFill="1" applyBorder="1" applyAlignment="1"/>
    <xf numFmtId="0" fontId="3" fillId="0" borderId="0" xfId="1" applyBorder="1" applyAlignment="1"/>
    <xf numFmtId="0" fontId="3" fillId="6" borderId="0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/>
    </xf>
    <xf numFmtId="0" fontId="3" fillId="2" borderId="0" xfId="0" applyFont="1" applyFill="1" applyBorder="1"/>
    <xf numFmtId="0" fontId="3" fillId="3" borderId="2" xfId="4" applyFont="1" applyFill="1" applyBorder="1" applyAlignment="1">
      <alignment horizontal="left"/>
    </xf>
    <xf numFmtId="1" fontId="3" fillId="3" borderId="0" xfId="1" applyNumberFormat="1" applyFill="1" applyBorder="1" applyAlignment="1"/>
    <xf numFmtId="0" fontId="3" fillId="4" borderId="2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165" fontId="3" fillId="3" borderId="0" xfId="1" applyNumberFormat="1" applyFill="1" applyBorder="1" applyAlignment="1"/>
    <xf numFmtId="0" fontId="3" fillId="0" borderId="0" xfId="1" applyFont="1" applyFill="1"/>
    <xf numFmtId="0" fontId="13" fillId="0" borderId="0" xfId="1" applyFont="1"/>
    <xf numFmtId="0" fontId="13" fillId="0" borderId="0" xfId="1" applyFont="1" applyFill="1"/>
    <xf numFmtId="165" fontId="0" fillId="0" borderId="0" xfId="0" applyNumberFormat="1"/>
    <xf numFmtId="0" fontId="7" fillId="7" borderId="0" xfId="0" applyFont="1" applyFill="1" applyBorder="1" applyAlignment="1">
      <alignment horizontal="center"/>
    </xf>
    <xf numFmtId="0" fontId="3" fillId="8" borderId="0" xfId="1" applyFont="1" applyFill="1" applyBorder="1" applyAlignment="1"/>
    <xf numFmtId="0" fontId="3" fillId="8" borderId="0" xfId="1" applyFill="1" applyBorder="1" applyAlignment="1"/>
    <xf numFmtId="0" fontId="3" fillId="8" borderId="0" xfId="1" applyFont="1" applyFill="1" applyBorder="1" applyAlignment="1">
      <alignment horizontal="center"/>
    </xf>
    <xf numFmtId="1" fontId="3" fillId="8" borderId="0" xfId="5" applyNumberFormat="1" applyFont="1" applyFill="1" applyBorder="1" applyAlignment="1">
      <alignment horizontal="center"/>
    </xf>
    <xf numFmtId="0" fontId="3" fillId="8" borderId="0" xfId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 vertical="center"/>
    </xf>
    <xf numFmtId="49" fontId="3" fillId="2" borderId="0" xfId="0" applyNumberFormat="1" applyFont="1" applyFill="1" applyBorder="1" applyAlignment="1">
      <alignment horizontal="left" vertical="center" wrapText="1"/>
    </xf>
    <xf numFmtId="2" fontId="0" fillId="4" borderId="0" xfId="0" applyNumberFormat="1" applyFill="1" applyBorder="1" applyAlignment="1">
      <alignment horizontal="center" vertical="center"/>
    </xf>
    <xf numFmtId="2" fontId="0" fillId="4" borderId="0" xfId="0" applyNumberFormat="1" applyFill="1" applyBorder="1" applyAlignment="1">
      <alignment horizontal="center"/>
    </xf>
    <xf numFmtId="2" fontId="15" fillId="4" borderId="0" xfId="0" applyNumberFormat="1" applyFont="1" applyFill="1" applyBorder="1" applyAlignment="1">
      <alignment horizontal="center" vertical="center"/>
    </xf>
    <xf numFmtId="165" fontId="0" fillId="4" borderId="0" xfId="0" applyNumberFormat="1" applyFill="1" applyBorder="1" applyAlignment="1">
      <alignment horizontal="right" vertical="center"/>
    </xf>
    <xf numFmtId="165" fontId="0" fillId="4" borderId="0" xfId="0" applyNumberFormat="1" applyFill="1" applyBorder="1" applyAlignment="1">
      <alignment horizontal="right"/>
    </xf>
    <xf numFmtId="0" fontId="0" fillId="2" borderId="0" xfId="0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0" fillId="2" borderId="2" xfId="0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/>
    </xf>
    <xf numFmtId="1" fontId="0" fillId="4" borderId="3" xfId="0" applyNumberForma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14" fontId="0" fillId="4" borderId="3" xfId="0" applyNumberFormat="1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11" xfId="0" applyFont="1" applyFill="1" applyBorder="1"/>
    <xf numFmtId="0" fontId="3" fillId="2" borderId="3" xfId="0" applyFont="1" applyFill="1" applyBorder="1"/>
    <xf numFmtId="0" fontId="0" fillId="2" borderId="3" xfId="0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0" fillId="2" borderId="15" xfId="0" applyFill="1" applyBorder="1"/>
    <xf numFmtId="0" fontId="0" fillId="2" borderId="12" xfId="0" applyFill="1" applyBorder="1"/>
    <xf numFmtId="0" fontId="0" fillId="2" borderId="14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15" xfId="0" applyFont="1" applyFill="1" applyBorder="1" applyAlignment="1">
      <alignment horizontal="center"/>
    </xf>
    <xf numFmtId="0" fontId="3" fillId="4" borderId="14" xfId="0" applyFont="1" applyFill="1" applyBorder="1" applyAlignment="1">
      <alignment horizontal="center"/>
    </xf>
    <xf numFmtId="0" fontId="3" fillId="4" borderId="13" xfId="0" applyFont="1" applyFill="1" applyBorder="1" applyAlignment="1">
      <alignment horizontal="center"/>
    </xf>
    <xf numFmtId="0" fontId="3" fillId="6" borderId="15" xfId="0" applyFont="1" applyFill="1" applyBorder="1" applyAlignment="1">
      <alignment horizontal="center"/>
    </xf>
    <xf numFmtId="0" fontId="7" fillId="7" borderId="2" xfId="0" applyFont="1" applyFill="1" applyBorder="1" applyAlignment="1">
      <alignment horizontal="center"/>
    </xf>
    <xf numFmtId="0" fontId="7" fillId="7" borderId="2" xfId="0" applyFont="1" applyFill="1" applyBorder="1"/>
    <xf numFmtId="0" fontId="7" fillId="7" borderId="0" xfId="0" applyFont="1" applyFill="1" applyBorder="1"/>
    <xf numFmtId="0" fontId="7" fillId="7" borderId="14" xfId="0" applyFont="1" applyFill="1" applyBorder="1" applyAlignment="1">
      <alignment horizontal="center"/>
    </xf>
    <xf numFmtId="0" fontId="7" fillId="7" borderId="15" xfId="0" applyFont="1" applyFill="1" applyBorder="1" applyAlignment="1">
      <alignment horizontal="center"/>
    </xf>
    <xf numFmtId="0" fontId="7" fillId="7" borderId="13" xfId="0" applyFont="1" applyFill="1" applyBorder="1" applyAlignment="1">
      <alignment horizontal="center"/>
    </xf>
    <xf numFmtId="9" fontId="7" fillId="7" borderId="13" xfId="0" applyNumberFormat="1" applyFont="1" applyFill="1" applyBorder="1" applyAlignment="1">
      <alignment horizontal="center" vertical="center"/>
    </xf>
    <xf numFmtId="9" fontId="7" fillId="7" borderId="15" xfId="0" applyNumberFormat="1" applyFont="1" applyFill="1" applyBorder="1" applyAlignment="1">
      <alignment horizontal="center" vertical="center"/>
    </xf>
    <xf numFmtId="0" fontId="7" fillId="7" borderId="4" xfId="0" applyFont="1" applyFill="1" applyBorder="1"/>
    <xf numFmtId="165" fontId="7" fillId="7" borderId="0" xfId="0" applyNumberFormat="1" applyFont="1" applyFill="1"/>
    <xf numFmtId="165" fontId="7" fillId="7" borderId="0" xfId="0" applyNumberFormat="1" applyFont="1" applyFill="1" applyBorder="1"/>
    <xf numFmtId="165" fontId="7" fillId="7" borderId="2" xfId="0" applyNumberFormat="1" applyFont="1" applyFill="1" applyBorder="1"/>
    <xf numFmtId="2" fontId="7" fillId="7" borderId="2" xfId="0" applyNumberFormat="1" applyFont="1" applyFill="1" applyBorder="1"/>
    <xf numFmtId="1" fontId="7" fillId="7" borderId="4" xfId="0" applyNumberFormat="1" applyFont="1" applyFill="1" applyBorder="1"/>
    <xf numFmtId="1" fontId="7" fillId="7" borderId="0" xfId="0" applyNumberFormat="1" applyFont="1" applyFill="1" applyBorder="1"/>
    <xf numFmtId="1" fontId="7" fillId="7" borderId="2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15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1" fontId="3" fillId="4" borderId="4" xfId="2" applyNumberFormat="1" applyFont="1" applyFill="1" applyBorder="1" applyAlignment="1">
      <alignment horizontal="right" vertical="center"/>
    </xf>
    <xf numFmtId="1" fontId="3" fillId="4" borderId="2" xfId="1" applyNumberFormat="1" applyFont="1" applyFill="1" applyBorder="1" applyAlignment="1">
      <alignment horizontal="right"/>
    </xf>
    <xf numFmtId="1" fontId="3" fillId="4" borderId="4" xfId="0" applyNumberFormat="1" applyFont="1" applyFill="1" applyBorder="1" applyAlignment="1">
      <alignment horizontal="right" vertical="center"/>
    </xf>
    <xf numFmtId="165" fontId="3" fillId="8" borderId="0" xfId="1" applyNumberFormat="1" applyFont="1" applyFill="1" applyAlignment="1">
      <alignment horizontal="center"/>
    </xf>
    <xf numFmtId="0" fontId="3" fillId="8" borderId="0" xfId="1" applyFill="1" applyAlignment="1">
      <alignment horizontal="center"/>
    </xf>
    <xf numFmtId="0" fontId="3" fillId="8" borderId="0" xfId="1" applyFont="1" applyFill="1" applyAlignment="1">
      <alignment horizontal="center"/>
    </xf>
    <xf numFmtId="0" fontId="3" fillId="8" borderId="0" xfId="1" applyFill="1" applyAlignment="1"/>
    <xf numFmtId="0" fontId="3" fillId="8" borderId="0" xfId="1" applyFont="1" applyFill="1" applyAlignment="1">
      <alignment horizontal="right"/>
    </xf>
    <xf numFmtId="0" fontId="3" fillId="8" borderId="0" xfId="1" applyFont="1" applyFill="1" applyBorder="1" applyAlignment="1">
      <alignment horizontal="right"/>
    </xf>
    <xf numFmtId="1" fontId="3" fillId="8" borderId="0" xfId="1" applyNumberFormat="1" applyFill="1" applyBorder="1" applyAlignment="1"/>
    <xf numFmtId="165" fontId="3" fillId="8" borderId="0" xfId="1" applyNumberFormat="1" applyFill="1" applyBorder="1" applyAlignment="1"/>
    <xf numFmtId="0" fontId="3" fillId="8" borderId="0" xfId="4" applyFont="1" applyFill="1" applyBorder="1" applyAlignment="1">
      <alignment horizontal="right"/>
    </xf>
    <xf numFmtId="0" fontId="3" fillId="8" borderId="2" xfId="4" applyFont="1" applyFill="1" applyBorder="1" applyAlignment="1">
      <alignment horizontal="left"/>
    </xf>
    <xf numFmtId="1" fontId="3" fillId="8" borderId="0" xfId="1" applyNumberFormat="1" applyFont="1" applyFill="1" applyAlignment="1">
      <alignment horizontal="center"/>
    </xf>
    <xf numFmtId="0" fontId="3" fillId="8" borderId="0" xfId="0" applyFont="1" applyFill="1" applyAlignment="1">
      <alignment horizontal="center"/>
    </xf>
    <xf numFmtId="165" fontId="3" fillId="8" borderId="0" xfId="1" applyNumberFormat="1" applyFill="1" applyAlignment="1">
      <alignment horizontal="center"/>
    </xf>
    <xf numFmtId="165" fontId="3" fillId="8" borderId="0" xfId="1" applyNumberFormat="1" applyFill="1" applyAlignment="1"/>
    <xf numFmtId="165" fontId="3" fillId="8" borderId="0" xfId="0" applyNumberFormat="1" applyFont="1" applyFill="1" applyAlignment="1">
      <alignment horizontal="center"/>
    </xf>
    <xf numFmtId="0" fontId="3" fillId="8" borderId="0" xfId="1" applyFill="1" applyBorder="1" applyAlignment="1">
      <alignment horizontal="left"/>
    </xf>
    <xf numFmtId="1" fontId="3" fillId="8" borderId="0" xfId="1" applyNumberFormat="1" applyFill="1" applyBorder="1" applyAlignment="1">
      <alignment horizontal="center"/>
    </xf>
    <xf numFmtId="1" fontId="3" fillId="8" borderId="0" xfId="1" applyNumberFormat="1" applyFont="1" applyFill="1" applyBorder="1" applyAlignment="1">
      <alignment horizontal="center"/>
    </xf>
    <xf numFmtId="2" fontId="3" fillId="8" borderId="0" xfId="1" applyNumberFormat="1" applyFill="1" applyBorder="1" applyAlignment="1">
      <alignment horizontal="center"/>
    </xf>
    <xf numFmtId="0" fontId="3" fillId="8" borderId="0" xfId="4" applyFont="1" applyFill="1" applyBorder="1" applyAlignment="1">
      <alignment horizontal="left"/>
    </xf>
    <xf numFmtId="0" fontId="3" fillId="8" borderId="1" xfId="1" applyFill="1" applyBorder="1" applyAlignment="1"/>
    <xf numFmtId="0" fontId="3" fillId="8" borderId="1" xfId="1" applyFill="1" applyBorder="1" applyAlignment="1">
      <alignment horizontal="center"/>
    </xf>
    <xf numFmtId="1" fontId="3" fillId="8" borderId="1" xfId="1" applyNumberFormat="1" applyFill="1" applyBorder="1" applyAlignment="1">
      <alignment horizontal="center"/>
    </xf>
    <xf numFmtId="1" fontId="3" fillId="8" borderId="1" xfId="1" applyNumberFormat="1" applyFont="1" applyFill="1" applyBorder="1" applyAlignment="1">
      <alignment horizontal="center"/>
    </xf>
    <xf numFmtId="0" fontId="3" fillId="8" borderId="1" xfId="1" applyFont="1" applyFill="1" applyBorder="1" applyAlignment="1">
      <alignment horizontal="center"/>
    </xf>
    <xf numFmtId="49" fontId="3" fillId="8" borderId="1" xfId="1" applyNumberFormat="1" applyFont="1" applyFill="1" applyBorder="1" applyAlignment="1">
      <alignment horizontal="center"/>
    </xf>
    <xf numFmtId="0" fontId="3" fillId="8" borderId="1" xfId="1" applyFont="1" applyFill="1" applyBorder="1" applyAlignment="1">
      <alignment horizontal="right"/>
    </xf>
    <xf numFmtId="1" fontId="3" fillId="8" borderId="1" xfId="1" applyNumberFormat="1" applyFill="1" applyBorder="1" applyAlignment="1"/>
    <xf numFmtId="165" fontId="3" fillId="8" borderId="1" xfId="1" applyNumberFormat="1" applyFill="1" applyBorder="1" applyAlignment="1"/>
    <xf numFmtId="2" fontId="3" fillId="8" borderId="1" xfId="1" applyNumberFormat="1" applyFill="1" applyBorder="1" applyAlignment="1">
      <alignment horizontal="center"/>
    </xf>
    <xf numFmtId="0" fontId="3" fillId="8" borderId="1" xfId="4" applyFont="1" applyFill="1" applyBorder="1" applyAlignment="1">
      <alignment horizontal="right"/>
    </xf>
    <xf numFmtId="0" fontId="3" fillId="8" borderId="1" xfId="4" applyFont="1" applyFill="1" applyBorder="1" applyAlignment="1">
      <alignment horizontal="left"/>
    </xf>
    <xf numFmtId="1" fontId="3" fillId="8" borderId="0" xfId="0" applyNumberFormat="1" applyFont="1" applyFill="1" applyAlignment="1">
      <alignment horizontal="center"/>
    </xf>
    <xf numFmtId="2" fontId="3" fillId="8" borderId="0" xfId="1" applyNumberFormat="1" applyFont="1" applyFill="1" applyAlignment="1">
      <alignment horizontal="center"/>
    </xf>
    <xf numFmtId="2" fontId="3" fillId="8" borderId="0" xfId="0" applyNumberFormat="1" applyFont="1" applyFill="1" applyAlignment="1">
      <alignment horizontal="center"/>
    </xf>
    <xf numFmtId="1" fontId="3" fillId="8" borderId="0" xfId="1" applyNumberFormat="1" applyFont="1" applyFill="1" applyAlignment="1">
      <alignment horizontal="right"/>
    </xf>
    <xf numFmtId="1" fontId="3" fillId="8" borderId="0" xfId="0" applyNumberFormat="1" applyFont="1" applyFill="1" applyAlignment="1">
      <alignment horizontal="right"/>
    </xf>
    <xf numFmtId="165" fontId="3" fillId="8" borderId="0" xfId="1" applyNumberFormat="1" applyFont="1" applyFill="1" applyAlignment="1">
      <alignment horizontal="right"/>
    </xf>
    <xf numFmtId="165" fontId="3" fillId="8" borderId="0" xfId="0" applyNumberFormat="1" applyFont="1" applyFill="1" applyAlignment="1">
      <alignment horizontal="right"/>
    </xf>
    <xf numFmtId="0" fontId="3" fillId="8" borderId="1" xfId="1" applyFill="1" applyBorder="1" applyAlignment="1">
      <alignment horizontal="left"/>
    </xf>
    <xf numFmtId="0" fontId="3" fillId="8" borderId="1" xfId="0" applyFont="1" applyFill="1" applyBorder="1" applyAlignment="1">
      <alignment horizontal="center"/>
    </xf>
    <xf numFmtId="165" fontId="3" fillId="8" borderId="1" xfId="0" applyNumberFormat="1" applyFont="1" applyFill="1" applyBorder="1" applyAlignment="1">
      <alignment horizontal="center"/>
    </xf>
    <xf numFmtId="1" fontId="3" fillId="8" borderId="1" xfId="0" applyNumberFormat="1" applyFont="1" applyFill="1" applyBorder="1" applyAlignment="1">
      <alignment horizontal="right"/>
    </xf>
    <xf numFmtId="2" fontId="3" fillId="8" borderId="1" xfId="0" applyNumberFormat="1" applyFont="1" applyFill="1" applyBorder="1" applyAlignment="1">
      <alignment horizontal="center"/>
    </xf>
    <xf numFmtId="1" fontId="3" fillId="8" borderId="1" xfId="0" applyNumberFormat="1" applyFont="1" applyFill="1" applyBorder="1" applyAlignment="1">
      <alignment horizontal="center"/>
    </xf>
    <xf numFmtId="165" fontId="3" fillId="8" borderId="1" xfId="0" applyNumberFormat="1" applyFont="1" applyFill="1" applyBorder="1" applyAlignment="1">
      <alignment horizontal="right"/>
    </xf>
    <xf numFmtId="0" fontId="3" fillId="8" borderId="6" xfId="4" applyFont="1" applyFill="1" applyBorder="1" applyAlignment="1">
      <alignment horizontal="left"/>
    </xf>
    <xf numFmtId="0" fontId="3" fillId="8" borderId="1" xfId="1" applyFont="1" applyFill="1" applyBorder="1" applyAlignment="1"/>
    <xf numFmtId="165" fontId="3" fillId="8" borderId="1" xfId="1" applyNumberFormat="1" applyFont="1" applyFill="1" applyBorder="1" applyAlignment="1">
      <alignment horizontal="center"/>
    </xf>
    <xf numFmtId="1" fontId="3" fillId="8" borderId="1" xfId="1" applyNumberFormat="1" applyFont="1" applyFill="1" applyBorder="1" applyAlignment="1">
      <alignment horizontal="right"/>
    </xf>
    <xf numFmtId="165" fontId="3" fillId="8" borderId="1" xfId="1" applyNumberFormat="1" applyFont="1" applyFill="1" applyBorder="1" applyAlignment="1">
      <alignment horizontal="right"/>
    </xf>
    <xf numFmtId="165" fontId="3" fillId="8" borderId="0" xfId="1" applyNumberFormat="1" applyFont="1" applyFill="1" applyBorder="1" applyAlignment="1">
      <alignment horizontal="center"/>
    </xf>
    <xf numFmtId="2" fontId="3" fillId="8" borderId="0" xfId="1" applyNumberFormat="1" applyFont="1" applyFill="1" applyBorder="1" applyAlignment="1">
      <alignment horizontal="center"/>
    </xf>
    <xf numFmtId="2" fontId="14" fillId="8" borderId="1" xfId="1" applyNumberFormat="1" applyFont="1" applyFill="1" applyBorder="1" applyAlignment="1">
      <alignment horizontal="center"/>
    </xf>
    <xf numFmtId="165" fontId="14" fillId="8" borderId="1" xfId="1" applyNumberFormat="1" applyFont="1" applyFill="1" applyBorder="1" applyAlignment="1">
      <alignment horizontal="center"/>
    </xf>
    <xf numFmtId="165" fontId="16" fillId="8" borderId="1" xfId="1" applyNumberFormat="1" applyFont="1" applyFill="1" applyBorder="1" applyAlignment="1">
      <alignment horizontal="center"/>
    </xf>
    <xf numFmtId="2" fontId="16" fillId="8" borderId="1" xfId="1" applyNumberFormat="1" applyFont="1" applyFill="1" applyBorder="1" applyAlignment="1">
      <alignment horizontal="center"/>
    </xf>
    <xf numFmtId="2" fontId="3" fillId="6" borderId="0" xfId="2" applyNumberFormat="1" applyFont="1" applyFill="1" applyBorder="1" applyAlignment="1" applyProtection="1">
      <alignment horizontal="center" vertical="center"/>
    </xf>
    <xf numFmtId="2" fontId="3" fillId="6" borderId="0" xfId="2" applyNumberFormat="1" applyFont="1" applyFill="1" applyBorder="1" applyAlignment="1">
      <alignment horizontal="center" vertical="center"/>
    </xf>
    <xf numFmtId="2" fontId="0" fillId="6" borderId="0" xfId="0" applyNumberFormat="1" applyFill="1" applyBorder="1" applyAlignment="1">
      <alignment horizontal="center" vertical="center"/>
    </xf>
    <xf numFmtId="2" fontId="14" fillId="6" borderId="0" xfId="2" applyNumberFormat="1" applyFont="1" applyFill="1" applyBorder="1" applyAlignment="1">
      <alignment horizontal="center" vertical="center"/>
    </xf>
    <xf numFmtId="2" fontId="9" fillId="6" borderId="0" xfId="0" applyNumberFormat="1" applyFont="1" applyFill="1" applyBorder="1" applyAlignment="1">
      <alignment horizontal="center" vertical="center"/>
    </xf>
    <xf numFmtId="2" fontId="14" fillId="6" borderId="0" xfId="0" applyNumberFormat="1" applyFont="1" applyFill="1" applyBorder="1" applyAlignment="1">
      <alignment horizontal="center" vertical="center"/>
    </xf>
    <xf numFmtId="2" fontId="0" fillId="6" borderId="0" xfId="2" applyNumberFormat="1" applyFont="1" applyFill="1" applyBorder="1" applyAlignment="1">
      <alignment horizontal="center" vertical="center"/>
    </xf>
    <xf numFmtId="2" fontId="14" fillId="6" borderId="0" xfId="2" applyNumberFormat="1" applyFont="1" applyFill="1" applyBorder="1" applyAlignment="1" applyProtection="1">
      <alignment horizontal="center" vertical="center"/>
    </xf>
    <xf numFmtId="2" fontId="3" fillId="9" borderId="0" xfId="0" applyNumberFormat="1" applyFont="1" applyFill="1" applyBorder="1" applyAlignment="1">
      <alignment horizontal="center" vertical="center"/>
    </xf>
    <xf numFmtId="2" fontId="3" fillId="9" borderId="0" xfId="2" applyNumberFormat="1" applyFont="1" applyFill="1" applyBorder="1" applyAlignment="1" applyProtection="1">
      <alignment horizontal="center" vertical="center"/>
    </xf>
    <xf numFmtId="0" fontId="8" fillId="9" borderId="5" xfId="0" applyFont="1" applyFill="1" applyBorder="1" applyAlignment="1">
      <alignment horizontal="center"/>
    </xf>
    <xf numFmtId="165" fontId="3" fillId="10" borderId="0" xfId="2" applyNumberFormat="1" applyFont="1" applyFill="1" applyBorder="1" applyAlignment="1">
      <alignment horizontal="center" vertical="center"/>
    </xf>
    <xf numFmtId="165" fontId="3" fillId="10" borderId="2" xfId="2" applyNumberFormat="1" applyFont="1" applyFill="1" applyBorder="1" applyAlignment="1">
      <alignment horizontal="center" vertical="center"/>
    </xf>
    <xf numFmtId="165" fontId="0" fillId="10" borderId="0" xfId="0" applyNumberFormat="1" applyFill="1" applyBorder="1" applyAlignment="1">
      <alignment horizontal="center" vertical="center"/>
    </xf>
    <xf numFmtId="165" fontId="0" fillId="10" borderId="2" xfId="0" applyNumberFormat="1" applyFill="1" applyBorder="1" applyAlignment="1">
      <alignment horizontal="center" vertical="center"/>
    </xf>
    <xf numFmtId="165" fontId="0" fillId="10" borderId="0" xfId="0" applyNumberFormat="1" applyFill="1" applyBorder="1" applyAlignment="1">
      <alignment horizontal="center"/>
    </xf>
    <xf numFmtId="165" fontId="0" fillId="10" borderId="2" xfId="0" applyNumberFormat="1" applyFill="1" applyBorder="1" applyAlignment="1">
      <alignment horizontal="center"/>
    </xf>
    <xf numFmtId="165" fontId="14" fillId="10" borderId="2" xfId="2" applyNumberFormat="1" applyFont="1" applyFill="1" applyBorder="1" applyAlignment="1">
      <alignment horizontal="center" vertical="center"/>
    </xf>
    <xf numFmtId="165" fontId="14" fillId="10" borderId="0" xfId="0" applyNumberFormat="1" applyFont="1" applyFill="1" applyBorder="1" applyAlignment="1">
      <alignment horizontal="center" vertical="center"/>
    </xf>
    <xf numFmtId="165" fontId="14" fillId="10" borderId="2" xfId="0" applyNumberFormat="1" applyFont="1" applyFill="1" applyBorder="1" applyAlignment="1">
      <alignment horizontal="center" vertical="center"/>
    </xf>
    <xf numFmtId="165" fontId="14" fillId="10" borderId="0" xfId="2" applyNumberFormat="1" applyFont="1" applyFill="1" applyBorder="1" applyAlignment="1">
      <alignment horizontal="center" vertical="center"/>
    </xf>
    <xf numFmtId="165" fontId="14" fillId="10" borderId="0" xfId="0" applyNumberFormat="1" applyFont="1" applyFill="1" applyBorder="1" applyAlignment="1">
      <alignment horizontal="center"/>
    </xf>
    <xf numFmtId="165" fontId="3" fillId="10" borderId="0" xfId="2" applyNumberFormat="1" applyFont="1" applyFill="1" applyBorder="1" applyAlignment="1" applyProtection="1">
      <alignment horizontal="center" vertical="center"/>
    </xf>
    <xf numFmtId="165" fontId="3" fillId="10" borderId="2" xfId="2" applyNumberFormat="1" applyFont="1" applyFill="1" applyBorder="1" applyAlignment="1" applyProtection="1">
      <alignment horizontal="center" vertical="center"/>
    </xf>
    <xf numFmtId="0" fontId="3" fillId="10" borderId="0" xfId="0" applyFont="1" applyFill="1" applyBorder="1" applyAlignment="1">
      <alignment horizontal="center"/>
    </xf>
    <xf numFmtId="0" fontId="3" fillId="10" borderId="7" xfId="0" applyFont="1" applyFill="1" applyBorder="1" applyAlignment="1">
      <alignment horizontal="center"/>
    </xf>
    <xf numFmtId="0" fontId="3" fillId="10" borderId="2" xfId="0" applyFont="1" applyFill="1" applyBorder="1" applyAlignment="1">
      <alignment horizontal="center"/>
    </xf>
    <xf numFmtId="0" fontId="3" fillId="10" borderId="15" xfId="0" applyFont="1" applyFill="1" applyBorder="1" applyAlignment="1">
      <alignment horizontal="center"/>
    </xf>
    <xf numFmtId="0" fontId="3" fillId="10" borderId="13" xfId="0" applyFont="1" applyFill="1" applyBorder="1" applyAlignment="1">
      <alignment horizontal="center"/>
    </xf>
    <xf numFmtId="0" fontId="3" fillId="4" borderId="0" xfId="0" applyFont="1" applyFill="1" applyBorder="1" applyAlignment="1">
      <alignment horizontal="center"/>
    </xf>
    <xf numFmtId="1" fontId="0" fillId="4" borderId="0" xfId="0" applyNumberFormat="1" applyFill="1" applyBorder="1" applyAlignment="1">
      <alignment horizontal="right" vertical="center"/>
    </xf>
    <xf numFmtId="165" fontId="3" fillId="8" borderId="0" xfId="0" applyNumberFormat="1" applyFont="1" applyFill="1" applyBorder="1" applyAlignment="1">
      <alignment horizontal="center"/>
    </xf>
    <xf numFmtId="2" fontId="0" fillId="4" borderId="3" xfId="0" applyNumberFormat="1" applyFill="1" applyBorder="1" applyAlignment="1">
      <alignment horizontal="center" vertical="center"/>
    </xf>
    <xf numFmtId="2" fontId="0" fillId="4" borderId="3" xfId="0" applyNumberFormat="1" applyFill="1" applyBorder="1" applyAlignment="1">
      <alignment horizontal="center"/>
    </xf>
    <xf numFmtId="165" fontId="0" fillId="9" borderId="3" xfId="0" applyNumberFormat="1" applyFill="1" applyBorder="1" applyAlignment="1">
      <alignment horizontal="center" vertical="center"/>
    </xf>
    <xf numFmtId="2" fontId="3" fillId="9" borderId="3" xfId="0" applyNumberFormat="1" applyFont="1" applyFill="1" applyBorder="1" applyAlignment="1">
      <alignment horizontal="center" vertical="center"/>
    </xf>
    <xf numFmtId="2" fontId="3" fillId="9" borderId="3" xfId="0" applyNumberFormat="1" applyFont="1" applyFill="1" applyBorder="1" applyAlignment="1">
      <alignment horizontal="center"/>
    </xf>
    <xf numFmtId="165" fontId="0" fillId="4" borderId="3" xfId="0" applyNumberFormat="1" applyFill="1" applyBorder="1" applyAlignment="1">
      <alignment horizontal="center"/>
    </xf>
    <xf numFmtId="165" fontId="0" fillId="9" borderId="3" xfId="0" applyNumberFormat="1" applyFill="1" applyBorder="1" applyAlignment="1">
      <alignment horizontal="center"/>
    </xf>
    <xf numFmtId="2" fontId="3" fillId="3" borderId="0" xfId="1" applyNumberFormat="1" applyFill="1" applyBorder="1" applyAlignment="1">
      <alignment horizontal="center"/>
    </xf>
    <xf numFmtId="0" fontId="7" fillId="9" borderId="2" xfId="0" applyFont="1" applyFill="1" applyBorder="1" applyAlignment="1">
      <alignment horizontal="center"/>
    </xf>
    <xf numFmtId="0" fontId="7" fillId="9" borderId="13" xfId="0" applyFont="1" applyFill="1" applyBorder="1" applyAlignment="1">
      <alignment horizontal="center"/>
    </xf>
    <xf numFmtId="0" fontId="7" fillId="9" borderId="2" xfId="4" applyFont="1" applyFill="1" applyBorder="1" applyAlignment="1">
      <alignment horizontal="left"/>
    </xf>
    <xf numFmtId="0" fontId="3" fillId="3" borderId="4" xfId="0" applyFont="1" applyFill="1" applyBorder="1" applyAlignment="1">
      <alignment horizontal="center"/>
    </xf>
    <xf numFmtId="0" fontId="3" fillId="3" borderId="4" xfId="4" applyFont="1" applyFill="1" applyBorder="1" applyAlignment="1">
      <alignment horizontal="right"/>
    </xf>
    <xf numFmtId="0" fontId="7" fillId="7" borderId="7" xfId="0" applyFont="1" applyFill="1" applyBorder="1" applyAlignment="1">
      <alignment horizontal="center"/>
    </xf>
    <xf numFmtId="2" fontId="7" fillId="7" borderId="4" xfId="0" applyNumberFormat="1" applyFont="1" applyFill="1" applyBorder="1"/>
    <xf numFmtId="165" fontId="7" fillId="7" borderId="4" xfId="0" applyNumberFormat="1" applyFont="1" applyFill="1" applyBorder="1"/>
    <xf numFmtId="0" fontId="7" fillId="7" borderId="1" xfId="0" applyFont="1" applyFill="1" applyBorder="1" applyAlignment="1">
      <alignment horizontal="center"/>
    </xf>
    <xf numFmtId="0" fontId="7" fillId="7" borderId="6" xfId="0" applyFont="1" applyFill="1" applyBorder="1" applyAlignment="1">
      <alignment horizontal="center"/>
    </xf>
    <xf numFmtId="0" fontId="3" fillId="3" borderId="14" xfId="0" applyFont="1" applyFill="1" applyBorder="1" applyAlignment="1">
      <alignment horizontal="center"/>
    </xf>
    <xf numFmtId="0" fontId="0" fillId="6" borderId="0" xfId="0" applyFill="1" applyBorder="1" applyAlignment="1">
      <alignment horizontal="center"/>
    </xf>
    <xf numFmtId="0" fontId="3" fillId="2" borderId="7" xfId="0" applyFont="1" applyFill="1" applyBorder="1"/>
    <xf numFmtId="0" fontId="0" fillId="2" borderId="11" xfId="0" applyFill="1" applyBorder="1" applyAlignment="1">
      <alignment horizontal="center"/>
    </xf>
    <xf numFmtId="0" fontId="3" fillId="6" borderId="7" xfId="0" applyFont="1" applyFill="1" applyBorder="1" applyAlignment="1">
      <alignment horizontal="center"/>
    </xf>
    <xf numFmtId="0" fontId="7" fillId="9" borderId="11" xfId="0" applyFont="1" applyFill="1" applyBorder="1" applyAlignment="1">
      <alignment horizontal="center"/>
    </xf>
    <xf numFmtId="0" fontId="3" fillId="0" borderId="0" xfId="4" applyFont="1" applyFill="1" applyBorder="1" applyAlignment="1">
      <alignment horizontal="left"/>
    </xf>
    <xf numFmtId="165" fontId="7" fillId="0" borderId="0" xfId="0" applyNumberFormat="1" applyFont="1" applyFill="1" applyBorder="1"/>
    <xf numFmtId="2" fontId="7" fillId="0" borderId="0" xfId="0" applyNumberFormat="1" applyFont="1" applyFill="1" applyBorder="1"/>
    <xf numFmtId="1" fontId="7" fillId="0" borderId="0" xfId="0" applyNumberFormat="1" applyFont="1" applyFill="1" applyBorder="1"/>
    <xf numFmtId="0" fontId="7" fillId="0" borderId="0" xfId="0" applyFont="1" applyFill="1" applyBorder="1"/>
    <xf numFmtId="0" fontId="3" fillId="0" borderId="0" xfId="4" applyFont="1" applyFill="1" applyBorder="1" applyAlignment="1">
      <alignment horizontal="right"/>
    </xf>
    <xf numFmtId="165" fontId="7" fillId="7" borderId="1" xfId="0" applyNumberFormat="1" applyFont="1" applyFill="1" applyBorder="1"/>
    <xf numFmtId="165" fontId="7" fillId="7" borderId="6" xfId="0" applyNumberFormat="1" applyFont="1" applyFill="1" applyBorder="1"/>
    <xf numFmtId="2" fontId="7" fillId="7" borderId="8" xfId="0" applyNumberFormat="1" applyFont="1" applyFill="1" applyBorder="1"/>
    <xf numFmtId="2" fontId="7" fillId="7" borderId="6" xfId="0" applyNumberFormat="1" applyFont="1" applyFill="1" applyBorder="1"/>
    <xf numFmtId="1" fontId="7" fillId="7" borderId="1" xfId="0" applyNumberFormat="1" applyFont="1" applyFill="1" applyBorder="1"/>
    <xf numFmtId="1" fontId="7" fillId="7" borderId="6" xfId="0" applyNumberFormat="1" applyFont="1" applyFill="1" applyBorder="1"/>
    <xf numFmtId="165" fontId="7" fillId="7" borderId="8" xfId="0" applyNumberFormat="1" applyFont="1" applyFill="1" applyBorder="1"/>
    <xf numFmtId="1" fontId="7" fillId="7" borderId="8" xfId="0" applyNumberFormat="1" applyFont="1" applyFill="1" applyBorder="1"/>
    <xf numFmtId="0" fontId="7" fillId="7" borderId="1" xfId="0" applyFont="1" applyFill="1" applyBorder="1"/>
    <xf numFmtId="0" fontId="2" fillId="4" borderId="5" xfId="0" applyFont="1" applyFill="1" applyBorder="1" applyAlignment="1">
      <alignment horizontal="center"/>
    </xf>
    <xf numFmtId="0" fontId="3" fillId="9" borderId="3" xfId="0" applyFont="1" applyFill="1" applyBorder="1" applyAlignment="1">
      <alignment horizontal="left" vertical="center" wrapText="1"/>
    </xf>
    <xf numFmtId="0" fontId="3" fillId="8" borderId="0" xfId="0" applyFont="1" applyFill="1" applyBorder="1"/>
    <xf numFmtId="0" fontId="0" fillId="8" borderId="0" xfId="0" applyFill="1"/>
    <xf numFmtId="0" fontId="2" fillId="8" borderId="0" xfId="1" applyFont="1" applyFill="1" applyBorder="1" applyAlignment="1">
      <alignment horizontal="right"/>
    </xf>
    <xf numFmtId="0" fontId="2" fillId="8" borderId="0" xfId="1" applyFont="1" applyFill="1" applyBorder="1" applyAlignment="1">
      <alignment horizontal="center"/>
    </xf>
    <xf numFmtId="165" fontId="2" fillId="8" borderId="0" xfId="1" applyNumberFormat="1" applyFont="1" applyFill="1" applyBorder="1" applyAlignment="1">
      <alignment horizontal="center"/>
    </xf>
    <xf numFmtId="2" fontId="2" fillId="8" borderId="0" xfId="1" applyNumberFormat="1" applyFont="1" applyFill="1" applyBorder="1" applyAlignment="1">
      <alignment horizontal="center"/>
    </xf>
    <xf numFmtId="165" fontId="3" fillId="8" borderId="0" xfId="1" applyNumberFormat="1" applyFont="1" applyFill="1" applyBorder="1" applyAlignment="1">
      <alignment horizontal="right"/>
    </xf>
    <xf numFmtId="165" fontId="3" fillId="8" borderId="0" xfId="0" applyNumberFormat="1" applyFont="1" applyFill="1" applyBorder="1" applyAlignment="1">
      <alignment horizontal="right"/>
    </xf>
    <xf numFmtId="0" fontId="7" fillId="7" borderId="15" xfId="0" applyFont="1" applyFill="1" applyBorder="1" applyAlignment="1">
      <alignment horizontal="center"/>
    </xf>
    <xf numFmtId="0" fontId="7" fillId="7" borderId="13" xfId="0" applyFont="1" applyFill="1" applyBorder="1" applyAlignment="1">
      <alignment horizontal="center"/>
    </xf>
    <xf numFmtId="0" fontId="8" fillId="7" borderId="8" xfId="0" applyFont="1" applyFill="1" applyBorder="1" applyAlignment="1">
      <alignment horizontal="center"/>
    </xf>
    <xf numFmtId="0" fontId="8" fillId="7" borderId="1" xfId="0" applyFont="1" applyFill="1" applyBorder="1" applyAlignment="1">
      <alignment horizontal="center"/>
    </xf>
    <xf numFmtId="0" fontId="8" fillId="7" borderId="6" xfId="0" applyFont="1" applyFill="1" applyBorder="1" applyAlignment="1">
      <alignment horizontal="center"/>
    </xf>
    <xf numFmtId="0" fontId="7" fillId="7" borderId="4" xfId="0" applyFont="1" applyFill="1" applyBorder="1" applyAlignment="1">
      <alignment horizontal="center"/>
    </xf>
    <xf numFmtId="0" fontId="7" fillId="7" borderId="0" xfId="0" applyFont="1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6" borderId="8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2" fillId="6" borderId="6" xfId="0" applyFont="1" applyFill="1" applyBorder="1" applyAlignment="1">
      <alignment horizontal="center"/>
    </xf>
    <xf numFmtId="0" fontId="2" fillId="10" borderId="8" xfId="0" applyFont="1" applyFill="1" applyBorder="1" applyAlignment="1">
      <alignment horizontal="center"/>
    </xf>
    <xf numFmtId="0" fontId="2" fillId="10" borderId="1" xfId="0" applyFont="1" applyFill="1" applyBorder="1" applyAlignment="1">
      <alignment horizontal="center"/>
    </xf>
    <xf numFmtId="0" fontId="2" fillId="10" borderId="6" xfId="0" applyFont="1" applyFill="1" applyBorder="1" applyAlignment="1">
      <alignment horizontal="center"/>
    </xf>
    <xf numFmtId="0" fontId="7" fillId="7" borderId="2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/>
    </xf>
    <xf numFmtId="0" fontId="3" fillId="4" borderId="9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7" fillId="7" borderId="14" xfId="0" applyFont="1" applyFill="1" applyBorder="1" applyAlignment="1">
      <alignment horizontal="center"/>
    </xf>
    <xf numFmtId="49" fontId="2" fillId="5" borderId="9" xfId="0" applyNumberFormat="1" applyFont="1" applyFill="1" applyBorder="1" applyAlignment="1" applyProtection="1">
      <alignment horizontal="center" vertical="center" wrapText="1"/>
    </xf>
    <xf numFmtId="49" fontId="2" fillId="5" borderId="4" xfId="0" applyNumberFormat="1" applyFont="1" applyFill="1" applyBorder="1" applyAlignment="1" applyProtection="1">
      <alignment horizontal="center" vertical="center" wrapText="1"/>
    </xf>
    <xf numFmtId="49" fontId="2" fillId="5" borderId="10" xfId="0" applyNumberFormat="1" applyFont="1" applyFill="1" applyBorder="1" applyAlignment="1" applyProtection="1">
      <alignment horizontal="center" vertical="center" wrapText="1"/>
    </xf>
    <xf numFmtId="49" fontId="2" fillId="5" borderId="0" xfId="0" applyNumberFormat="1" applyFont="1" applyFill="1" applyBorder="1" applyAlignment="1" applyProtection="1">
      <alignment horizontal="center" vertical="center" wrapText="1"/>
    </xf>
  </cellXfs>
  <cellStyles count="191">
    <cellStyle name="Komma" xfId="2" builtinId="3"/>
    <cellStyle name="Standard" xfId="0" builtinId="0"/>
    <cellStyle name="Standard 10" xfId="6" xr:uid="{00000000-0005-0000-0000-000002000000}"/>
    <cellStyle name="Standard 10 2" xfId="7" xr:uid="{00000000-0005-0000-0000-000003000000}"/>
    <cellStyle name="Standard 10 2 2" xfId="8" xr:uid="{00000000-0005-0000-0000-000004000000}"/>
    <cellStyle name="Standard 10 2 2 2" xfId="9" xr:uid="{00000000-0005-0000-0000-000005000000}"/>
    <cellStyle name="Standard 10 2 3" xfId="10" xr:uid="{00000000-0005-0000-0000-000006000000}"/>
    <cellStyle name="Standard 10 3" xfId="11" xr:uid="{00000000-0005-0000-0000-000007000000}"/>
    <cellStyle name="Standard 10 3 2" xfId="12" xr:uid="{00000000-0005-0000-0000-000008000000}"/>
    <cellStyle name="Standard 10 4" xfId="13" xr:uid="{00000000-0005-0000-0000-000009000000}"/>
    <cellStyle name="Standard 2" xfId="1" xr:uid="{00000000-0005-0000-0000-00000A000000}"/>
    <cellStyle name="Standard 3" xfId="5" xr:uid="{00000000-0005-0000-0000-00000B000000}"/>
    <cellStyle name="Standard 3 2" xfId="14" xr:uid="{00000000-0005-0000-0000-00000C000000}"/>
    <cellStyle name="Standard 3 2 2" xfId="15" xr:uid="{00000000-0005-0000-0000-00000D000000}"/>
    <cellStyle name="Standard 3 2 2 2" xfId="16" xr:uid="{00000000-0005-0000-0000-00000E000000}"/>
    <cellStyle name="Standard 3 2 2 2 2" xfId="17" xr:uid="{00000000-0005-0000-0000-00000F000000}"/>
    <cellStyle name="Standard 3 2 2 2 2 2" xfId="18" xr:uid="{00000000-0005-0000-0000-000010000000}"/>
    <cellStyle name="Standard 3 2 2 2 2 2 2" xfId="19" xr:uid="{00000000-0005-0000-0000-000011000000}"/>
    <cellStyle name="Standard 3 2 2 2 2 3" xfId="20" xr:uid="{00000000-0005-0000-0000-000012000000}"/>
    <cellStyle name="Standard 3 2 2 2 3" xfId="21" xr:uid="{00000000-0005-0000-0000-000013000000}"/>
    <cellStyle name="Standard 3 2 2 2 3 2" xfId="22" xr:uid="{00000000-0005-0000-0000-000014000000}"/>
    <cellStyle name="Standard 3 2 2 2 4" xfId="23" xr:uid="{00000000-0005-0000-0000-000015000000}"/>
    <cellStyle name="Standard 3 2 2 3" xfId="24" xr:uid="{00000000-0005-0000-0000-000016000000}"/>
    <cellStyle name="Standard 3 2 2 3 2" xfId="25" xr:uid="{00000000-0005-0000-0000-000017000000}"/>
    <cellStyle name="Standard 3 2 2 3 2 2" xfId="26" xr:uid="{00000000-0005-0000-0000-000018000000}"/>
    <cellStyle name="Standard 3 2 2 3 3" xfId="27" xr:uid="{00000000-0005-0000-0000-000019000000}"/>
    <cellStyle name="Standard 3 2 2 4" xfId="28" xr:uid="{00000000-0005-0000-0000-00001A000000}"/>
    <cellStyle name="Standard 3 2 2 4 2" xfId="29" xr:uid="{00000000-0005-0000-0000-00001B000000}"/>
    <cellStyle name="Standard 3 2 2 5" xfId="30" xr:uid="{00000000-0005-0000-0000-00001C000000}"/>
    <cellStyle name="Standard 3 2 3" xfId="31" xr:uid="{00000000-0005-0000-0000-00001D000000}"/>
    <cellStyle name="Standard 3 2 3 2" xfId="32" xr:uid="{00000000-0005-0000-0000-00001E000000}"/>
    <cellStyle name="Standard 3 2 3 2 2" xfId="33" xr:uid="{00000000-0005-0000-0000-00001F000000}"/>
    <cellStyle name="Standard 3 2 3 2 2 2" xfId="34" xr:uid="{00000000-0005-0000-0000-000020000000}"/>
    <cellStyle name="Standard 3 2 3 2 3" xfId="35" xr:uid="{00000000-0005-0000-0000-000021000000}"/>
    <cellStyle name="Standard 3 2 3 3" xfId="36" xr:uid="{00000000-0005-0000-0000-000022000000}"/>
    <cellStyle name="Standard 3 2 3 3 2" xfId="37" xr:uid="{00000000-0005-0000-0000-000023000000}"/>
    <cellStyle name="Standard 3 2 3 4" xfId="38" xr:uid="{00000000-0005-0000-0000-000024000000}"/>
    <cellStyle name="Standard 3 2 4" xfId="39" xr:uid="{00000000-0005-0000-0000-000025000000}"/>
    <cellStyle name="Standard 3 2 4 2" xfId="40" xr:uid="{00000000-0005-0000-0000-000026000000}"/>
    <cellStyle name="Standard 3 2 4 2 2" xfId="41" xr:uid="{00000000-0005-0000-0000-000027000000}"/>
    <cellStyle name="Standard 3 2 4 3" xfId="42" xr:uid="{00000000-0005-0000-0000-000028000000}"/>
    <cellStyle name="Standard 3 2 5" xfId="43" xr:uid="{00000000-0005-0000-0000-000029000000}"/>
    <cellStyle name="Standard 3 2 5 2" xfId="44" xr:uid="{00000000-0005-0000-0000-00002A000000}"/>
    <cellStyle name="Standard 3 2 6" xfId="45" xr:uid="{00000000-0005-0000-0000-00002B000000}"/>
    <cellStyle name="Standard 3 3" xfId="46" xr:uid="{00000000-0005-0000-0000-00002C000000}"/>
    <cellStyle name="Standard 3 3 2" xfId="47" xr:uid="{00000000-0005-0000-0000-00002D000000}"/>
    <cellStyle name="Standard 3 3 2 2" xfId="48" xr:uid="{00000000-0005-0000-0000-00002E000000}"/>
    <cellStyle name="Standard 3 3 2 2 2" xfId="49" xr:uid="{00000000-0005-0000-0000-00002F000000}"/>
    <cellStyle name="Standard 3 3 2 2 2 2" xfId="50" xr:uid="{00000000-0005-0000-0000-000030000000}"/>
    <cellStyle name="Standard 3 3 2 2 3" xfId="51" xr:uid="{00000000-0005-0000-0000-000031000000}"/>
    <cellStyle name="Standard 3 3 2 3" xfId="52" xr:uid="{00000000-0005-0000-0000-000032000000}"/>
    <cellStyle name="Standard 3 3 2 3 2" xfId="53" xr:uid="{00000000-0005-0000-0000-000033000000}"/>
    <cellStyle name="Standard 3 3 2 4" xfId="54" xr:uid="{00000000-0005-0000-0000-000034000000}"/>
    <cellStyle name="Standard 3 3 3" xfId="55" xr:uid="{00000000-0005-0000-0000-000035000000}"/>
    <cellStyle name="Standard 3 3 3 2" xfId="56" xr:uid="{00000000-0005-0000-0000-000036000000}"/>
    <cellStyle name="Standard 3 3 3 2 2" xfId="57" xr:uid="{00000000-0005-0000-0000-000037000000}"/>
    <cellStyle name="Standard 3 3 3 3" xfId="58" xr:uid="{00000000-0005-0000-0000-000038000000}"/>
    <cellStyle name="Standard 3 3 4" xfId="59" xr:uid="{00000000-0005-0000-0000-000039000000}"/>
    <cellStyle name="Standard 3 3 4 2" xfId="60" xr:uid="{00000000-0005-0000-0000-00003A000000}"/>
    <cellStyle name="Standard 3 3 5" xfId="61" xr:uid="{00000000-0005-0000-0000-00003B000000}"/>
    <cellStyle name="Standard 3 4" xfId="62" xr:uid="{00000000-0005-0000-0000-00003C000000}"/>
    <cellStyle name="Standard 3 4 2" xfId="63" xr:uid="{00000000-0005-0000-0000-00003D000000}"/>
    <cellStyle name="Standard 3 4 2 2" xfId="64" xr:uid="{00000000-0005-0000-0000-00003E000000}"/>
    <cellStyle name="Standard 3 4 2 2 2" xfId="65" xr:uid="{00000000-0005-0000-0000-00003F000000}"/>
    <cellStyle name="Standard 3 4 2 3" xfId="66" xr:uid="{00000000-0005-0000-0000-000040000000}"/>
    <cellStyle name="Standard 3 4 3" xfId="67" xr:uid="{00000000-0005-0000-0000-000041000000}"/>
    <cellStyle name="Standard 3 4 3 2" xfId="68" xr:uid="{00000000-0005-0000-0000-000042000000}"/>
    <cellStyle name="Standard 3 4 4" xfId="69" xr:uid="{00000000-0005-0000-0000-000043000000}"/>
    <cellStyle name="Standard 3 5" xfId="70" xr:uid="{00000000-0005-0000-0000-000044000000}"/>
    <cellStyle name="Standard 3 5 2" xfId="71" xr:uid="{00000000-0005-0000-0000-000045000000}"/>
    <cellStyle name="Standard 3 5 2 2" xfId="72" xr:uid="{00000000-0005-0000-0000-000046000000}"/>
    <cellStyle name="Standard 3 5 3" xfId="73" xr:uid="{00000000-0005-0000-0000-000047000000}"/>
    <cellStyle name="Standard 3 6" xfId="74" xr:uid="{00000000-0005-0000-0000-000048000000}"/>
    <cellStyle name="Standard 3 6 2" xfId="75" xr:uid="{00000000-0005-0000-0000-000049000000}"/>
    <cellStyle name="Standard 3 7" xfId="76" xr:uid="{00000000-0005-0000-0000-00004A000000}"/>
    <cellStyle name="Standard 3 8" xfId="77" xr:uid="{00000000-0005-0000-0000-00004B000000}"/>
    <cellStyle name="Standard 4" xfId="3" xr:uid="{00000000-0005-0000-0000-00004C000000}"/>
    <cellStyle name="Standard 4 2" xfId="78" xr:uid="{00000000-0005-0000-0000-00004D000000}"/>
    <cellStyle name="Standard 4 2 2" xfId="79" xr:uid="{00000000-0005-0000-0000-00004E000000}"/>
    <cellStyle name="Standard 4 2 2 2" xfId="80" xr:uid="{00000000-0005-0000-0000-00004F000000}"/>
    <cellStyle name="Standard 4 2 2 2 2" xfId="81" xr:uid="{00000000-0005-0000-0000-000050000000}"/>
    <cellStyle name="Standard 4 2 2 2 2 2" xfId="82" xr:uid="{00000000-0005-0000-0000-000051000000}"/>
    <cellStyle name="Standard 4 2 2 2 2 2 2" xfId="83" xr:uid="{00000000-0005-0000-0000-000052000000}"/>
    <cellStyle name="Standard 4 2 2 2 2 3" xfId="84" xr:uid="{00000000-0005-0000-0000-000053000000}"/>
    <cellStyle name="Standard 4 2 2 2 3" xfId="85" xr:uid="{00000000-0005-0000-0000-000054000000}"/>
    <cellStyle name="Standard 4 2 2 2 3 2" xfId="86" xr:uid="{00000000-0005-0000-0000-000055000000}"/>
    <cellStyle name="Standard 4 2 2 2 4" xfId="87" xr:uid="{00000000-0005-0000-0000-000056000000}"/>
    <cellStyle name="Standard 4 2 2 3" xfId="88" xr:uid="{00000000-0005-0000-0000-000057000000}"/>
    <cellStyle name="Standard 4 2 2 3 2" xfId="89" xr:uid="{00000000-0005-0000-0000-000058000000}"/>
    <cellStyle name="Standard 4 2 2 3 2 2" xfId="90" xr:uid="{00000000-0005-0000-0000-000059000000}"/>
    <cellStyle name="Standard 4 2 2 3 3" xfId="91" xr:uid="{00000000-0005-0000-0000-00005A000000}"/>
    <cellStyle name="Standard 4 2 2 4" xfId="92" xr:uid="{00000000-0005-0000-0000-00005B000000}"/>
    <cellStyle name="Standard 4 2 2 4 2" xfId="93" xr:uid="{00000000-0005-0000-0000-00005C000000}"/>
    <cellStyle name="Standard 4 2 2 5" xfId="94" xr:uid="{00000000-0005-0000-0000-00005D000000}"/>
    <cellStyle name="Standard 4 2 3" xfId="95" xr:uid="{00000000-0005-0000-0000-00005E000000}"/>
    <cellStyle name="Standard 4 2 3 2" xfId="96" xr:uid="{00000000-0005-0000-0000-00005F000000}"/>
    <cellStyle name="Standard 4 2 3 2 2" xfId="97" xr:uid="{00000000-0005-0000-0000-000060000000}"/>
    <cellStyle name="Standard 4 2 3 2 2 2" xfId="98" xr:uid="{00000000-0005-0000-0000-000061000000}"/>
    <cellStyle name="Standard 4 2 3 2 3" xfId="99" xr:uid="{00000000-0005-0000-0000-000062000000}"/>
    <cellStyle name="Standard 4 2 3 3" xfId="100" xr:uid="{00000000-0005-0000-0000-000063000000}"/>
    <cellStyle name="Standard 4 2 3 3 2" xfId="101" xr:uid="{00000000-0005-0000-0000-000064000000}"/>
    <cellStyle name="Standard 4 2 3 4" xfId="102" xr:uid="{00000000-0005-0000-0000-000065000000}"/>
    <cellStyle name="Standard 4 2 4" xfId="103" xr:uid="{00000000-0005-0000-0000-000066000000}"/>
    <cellStyle name="Standard 4 2 4 2" xfId="104" xr:uid="{00000000-0005-0000-0000-000067000000}"/>
    <cellStyle name="Standard 4 2 4 2 2" xfId="105" xr:uid="{00000000-0005-0000-0000-000068000000}"/>
    <cellStyle name="Standard 4 2 4 3" xfId="106" xr:uid="{00000000-0005-0000-0000-000069000000}"/>
    <cellStyle name="Standard 4 2 5" xfId="107" xr:uid="{00000000-0005-0000-0000-00006A000000}"/>
    <cellStyle name="Standard 4 2 5 2" xfId="108" xr:uid="{00000000-0005-0000-0000-00006B000000}"/>
    <cellStyle name="Standard 4 2 6" xfId="109" xr:uid="{00000000-0005-0000-0000-00006C000000}"/>
    <cellStyle name="Standard 4 3" xfId="110" xr:uid="{00000000-0005-0000-0000-00006D000000}"/>
    <cellStyle name="Standard 4 3 2" xfId="111" xr:uid="{00000000-0005-0000-0000-00006E000000}"/>
    <cellStyle name="Standard 4 3 2 2" xfId="112" xr:uid="{00000000-0005-0000-0000-00006F000000}"/>
    <cellStyle name="Standard 4 3 2 2 2" xfId="113" xr:uid="{00000000-0005-0000-0000-000070000000}"/>
    <cellStyle name="Standard 4 3 2 2 2 2" xfId="114" xr:uid="{00000000-0005-0000-0000-000071000000}"/>
    <cellStyle name="Standard 4 3 2 2 3" xfId="115" xr:uid="{00000000-0005-0000-0000-000072000000}"/>
    <cellStyle name="Standard 4 3 2 3" xfId="116" xr:uid="{00000000-0005-0000-0000-000073000000}"/>
    <cellStyle name="Standard 4 3 2 3 2" xfId="117" xr:uid="{00000000-0005-0000-0000-000074000000}"/>
    <cellStyle name="Standard 4 3 2 4" xfId="118" xr:uid="{00000000-0005-0000-0000-000075000000}"/>
    <cellStyle name="Standard 4 3 3" xfId="119" xr:uid="{00000000-0005-0000-0000-000076000000}"/>
    <cellStyle name="Standard 4 3 3 2" xfId="120" xr:uid="{00000000-0005-0000-0000-000077000000}"/>
    <cellStyle name="Standard 4 3 3 2 2" xfId="121" xr:uid="{00000000-0005-0000-0000-000078000000}"/>
    <cellStyle name="Standard 4 3 3 3" xfId="122" xr:uid="{00000000-0005-0000-0000-000079000000}"/>
    <cellStyle name="Standard 4 3 4" xfId="123" xr:uid="{00000000-0005-0000-0000-00007A000000}"/>
    <cellStyle name="Standard 4 3 4 2" xfId="124" xr:uid="{00000000-0005-0000-0000-00007B000000}"/>
    <cellStyle name="Standard 4 3 5" xfId="125" xr:uid="{00000000-0005-0000-0000-00007C000000}"/>
    <cellStyle name="Standard 4 4" xfId="126" xr:uid="{00000000-0005-0000-0000-00007D000000}"/>
    <cellStyle name="Standard 4 4 2" xfId="127" xr:uid="{00000000-0005-0000-0000-00007E000000}"/>
    <cellStyle name="Standard 4 4 2 2" xfId="128" xr:uid="{00000000-0005-0000-0000-00007F000000}"/>
    <cellStyle name="Standard 4 4 2 2 2" xfId="129" xr:uid="{00000000-0005-0000-0000-000080000000}"/>
    <cellStyle name="Standard 4 4 2 3" xfId="130" xr:uid="{00000000-0005-0000-0000-000081000000}"/>
    <cellStyle name="Standard 4 4 3" xfId="131" xr:uid="{00000000-0005-0000-0000-000082000000}"/>
    <cellStyle name="Standard 4 4 3 2" xfId="132" xr:uid="{00000000-0005-0000-0000-000083000000}"/>
    <cellStyle name="Standard 4 4 4" xfId="133" xr:uid="{00000000-0005-0000-0000-000084000000}"/>
    <cellStyle name="Standard 4 5" xfId="134" xr:uid="{00000000-0005-0000-0000-000085000000}"/>
    <cellStyle name="Standard 4 5 2" xfId="135" xr:uid="{00000000-0005-0000-0000-000086000000}"/>
    <cellStyle name="Standard 4 5 2 2" xfId="136" xr:uid="{00000000-0005-0000-0000-000087000000}"/>
    <cellStyle name="Standard 4 5 3" xfId="137" xr:uid="{00000000-0005-0000-0000-000088000000}"/>
    <cellStyle name="Standard 4 6" xfId="138" xr:uid="{00000000-0005-0000-0000-000089000000}"/>
    <cellStyle name="Standard 4 6 2" xfId="139" xr:uid="{00000000-0005-0000-0000-00008A000000}"/>
    <cellStyle name="Standard 4 7" xfId="140" xr:uid="{00000000-0005-0000-0000-00008B000000}"/>
    <cellStyle name="Standard 4 8" xfId="141" xr:uid="{00000000-0005-0000-0000-00008C000000}"/>
    <cellStyle name="Standard 5" xfId="4" xr:uid="{00000000-0005-0000-0000-00008D000000}"/>
    <cellStyle name="Standard 6" xfId="142" xr:uid="{00000000-0005-0000-0000-00008E000000}"/>
    <cellStyle name="Standard 6 2" xfId="143" xr:uid="{00000000-0005-0000-0000-00008F000000}"/>
    <cellStyle name="Standard 6 2 2" xfId="144" xr:uid="{00000000-0005-0000-0000-000090000000}"/>
    <cellStyle name="Standard 6 2 2 2" xfId="145" xr:uid="{00000000-0005-0000-0000-000091000000}"/>
    <cellStyle name="Standard 6 2 2 2 2" xfId="146" xr:uid="{00000000-0005-0000-0000-000092000000}"/>
    <cellStyle name="Standard 6 2 2 3" xfId="147" xr:uid="{00000000-0005-0000-0000-000093000000}"/>
    <cellStyle name="Standard 6 2 3" xfId="148" xr:uid="{00000000-0005-0000-0000-000094000000}"/>
    <cellStyle name="Standard 6 2 3 2" xfId="149" xr:uid="{00000000-0005-0000-0000-000095000000}"/>
    <cellStyle name="Standard 6 2 4" xfId="150" xr:uid="{00000000-0005-0000-0000-000096000000}"/>
    <cellStyle name="Standard 6 3" xfId="151" xr:uid="{00000000-0005-0000-0000-000097000000}"/>
    <cellStyle name="Standard 6 3 2" xfId="152" xr:uid="{00000000-0005-0000-0000-000098000000}"/>
    <cellStyle name="Standard 6 3 2 2" xfId="153" xr:uid="{00000000-0005-0000-0000-000099000000}"/>
    <cellStyle name="Standard 6 3 3" xfId="154" xr:uid="{00000000-0005-0000-0000-00009A000000}"/>
    <cellStyle name="Standard 6 4" xfId="155" xr:uid="{00000000-0005-0000-0000-00009B000000}"/>
    <cellStyle name="Standard 6 4 2" xfId="156" xr:uid="{00000000-0005-0000-0000-00009C000000}"/>
    <cellStyle name="Standard 6 5" xfId="157" xr:uid="{00000000-0005-0000-0000-00009D000000}"/>
    <cellStyle name="Standard 7" xfId="158" xr:uid="{00000000-0005-0000-0000-00009E000000}"/>
    <cellStyle name="Standard 7 2" xfId="159" xr:uid="{00000000-0005-0000-0000-00009F000000}"/>
    <cellStyle name="Standard 7 2 2" xfId="160" xr:uid="{00000000-0005-0000-0000-0000A0000000}"/>
    <cellStyle name="Standard 7 2 2 2" xfId="161" xr:uid="{00000000-0005-0000-0000-0000A1000000}"/>
    <cellStyle name="Standard 7 2 2 2 2" xfId="162" xr:uid="{00000000-0005-0000-0000-0000A2000000}"/>
    <cellStyle name="Standard 7 2 2 3" xfId="163" xr:uid="{00000000-0005-0000-0000-0000A3000000}"/>
    <cellStyle name="Standard 7 2 3" xfId="164" xr:uid="{00000000-0005-0000-0000-0000A4000000}"/>
    <cellStyle name="Standard 7 2 3 2" xfId="165" xr:uid="{00000000-0005-0000-0000-0000A5000000}"/>
    <cellStyle name="Standard 7 2 4" xfId="166" xr:uid="{00000000-0005-0000-0000-0000A6000000}"/>
    <cellStyle name="Standard 7 3" xfId="167" xr:uid="{00000000-0005-0000-0000-0000A7000000}"/>
    <cellStyle name="Standard 7 3 2" xfId="168" xr:uid="{00000000-0005-0000-0000-0000A8000000}"/>
    <cellStyle name="Standard 7 3 2 2" xfId="169" xr:uid="{00000000-0005-0000-0000-0000A9000000}"/>
    <cellStyle name="Standard 7 3 3" xfId="170" xr:uid="{00000000-0005-0000-0000-0000AA000000}"/>
    <cellStyle name="Standard 7 4" xfId="171" xr:uid="{00000000-0005-0000-0000-0000AB000000}"/>
    <cellStyle name="Standard 7 4 2" xfId="172" xr:uid="{00000000-0005-0000-0000-0000AC000000}"/>
    <cellStyle name="Standard 7 5" xfId="173" xr:uid="{00000000-0005-0000-0000-0000AD000000}"/>
    <cellStyle name="Standard 8" xfId="174" xr:uid="{00000000-0005-0000-0000-0000AE000000}"/>
    <cellStyle name="Standard 8 2" xfId="175" xr:uid="{00000000-0005-0000-0000-0000AF000000}"/>
    <cellStyle name="Standard 8 2 2" xfId="176" xr:uid="{00000000-0005-0000-0000-0000B0000000}"/>
    <cellStyle name="Standard 8 2 2 2" xfId="177" xr:uid="{00000000-0005-0000-0000-0000B1000000}"/>
    <cellStyle name="Standard 8 2 2 2 2" xfId="178" xr:uid="{00000000-0005-0000-0000-0000B2000000}"/>
    <cellStyle name="Standard 8 2 2 3" xfId="179" xr:uid="{00000000-0005-0000-0000-0000B3000000}"/>
    <cellStyle name="Standard 8 2 3" xfId="180" xr:uid="{00000000-0005-0000-0000-0000B4000000}"/>
    <cellStyle name="Standard 8 2 3 2" xfId="181" xr:uid="{00000000-0005-0000-0000-0000B5000000}"/>
    <cellStyle name="Standard 8 2 4" xfId="182" xr:uid="{00000000-0005-0000-0000-0000B6000000}"/>
    <cellStyle name="Standard 8 3" xfId="183" xr:uid="{00000000-0005-0000-0000-0000B7000000}"/>
    <cellStyle name="Standard 8 3 2" xfId="184" xr:uid="{00000000-0005-0000-0000-0000B8000000}"/>
    <cellStyle name="Standard 8 3 2 2" xfId="185" xr:uid="{00000000-0005-0000-0000-0000B9000000}"/>
    <cellStyle name="Standard 8 3 3" xfId="186" xr:uid="{00000000-0005-0000-0000-0000BA000000}"/>
    <cellStyle name="Standard 8 4" xfId="187" xr:uid="{00000000-0005-0000-0000-0000BB000000}"/>
    <cellStyle name="Standard 8 4 2" xfId="188" xr:uid="{00000000-0005-0000-0000-0000BC000000}"/>
    <cellStyle name="Standard 8 5" xfId="189" xr:uid="{00000000-0005-0000-0000-0000BD000000}"/>
    <cellStyle name="Standard 9" xfId="190" xr:uid="{00000000-0005-0000-0000-0000BE000000}"/>
  </cellStyles>
  <dxfs count="33">
    <dxf>
      <font>
        <b/>
        <i val="0"/>
        <color rgb="FF00B050"/>
      </font>
    </dxf>
    <dxf>
      <font>
        <b/>
        <i val="0"/>
        <color rgb="FF9C0006"/>
      </font>
    </dxf>
    <dxf>
      <font>
        <b/>
        <i val="0"/>
        <color rgb="FF00B050"/>
      </font>
    </dxf>
    <dxf>
      <font>
        <b/>
        <i val="0"/>
        <color rgb="FF9C0006"/>
      </font>
    </dxf>
    <dxf>
      <font>
        <b/>
        <i val="0"/>
        <color rgb="FF00B050"/>
      </font>
    </dxf>
    <dxf>
      <font>
        <b/>
        <i val="0"/>
        <color rgb="FF9C0006"/>
      </font>
    </dxf>
    <dxf>
      <font>
        <b/>
        <i val="0"/>
        <color rgb="FF00B050"/>
      </font>
    </dxf>
    <dxf>
      <font>
        <b/>
        <i val="0"/>
        <color rgb="FF9C0006"/>
      </font>
    </dxf>
    <dxf>
      <font>
        <b/>
        <i val="0"/>
        <color rgb="FF00B050"/>
      </font>
    </dxf>
    <dxf>
      <font>
        <b/>
        <i val="0"/>
        <color rgb="FF9C0006"/>
      </font>
    </dxf>
    <dxf>
      <font>
        <b/>
        <i val="0"/>
        <color rgb="FF9C0006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9C0006"/>
      </font>
    </dxf>
    <dxf>
      <font>
        <b/>
        <i val="0"/>
        <color rgb="FF00B050"/>
      </font>
    </dxf>
    <dxf>
      <font>
        <b/>
        <i val="0"/>
        <color rgb="FF9C0006"/>
      </font>
    </dxf>
    <dxf>
      <font>
        <b/>
        <i val="0"/>
        <color rgb="FF00B050"/>
      </font>
    </dxf>
    <dxf>
      <font>
        <b/>
        <i val="0"/>
        <strike val="0"/>
        <color rgb="FF9C0006"/>
      </font>
    </dxf>
    <dxf>
      <font>
        <b/>
        <i val="0"/>
        <color rgb="FF0070C0"/>
      </font>
    </dxf>
    <dxf>
      <font>
        <b/>
        <i val="0"/>
        <strike val="0"/>
        <color auto="1"/>
      </font>
    </dxf>
    <dxf>
      <font>
        <b/>
        <i val="0"/>
        <strike val="0"/>
        <color rgb="FF996633"/>
      </font>
    </dxf>
    <dxf>
      <font>
        <b/>
        <i val="0"/>
        <color rgb="FF9C0006"/>
      </font>
    </dxf>
    <dxf>
      <font>
        <b/>
        <i val="0"/>
        <color rgb="FF00B050"/>
      </font>
    </dxf>
    <dxf>
      <font>
        <b/>
        <i val="0"/>
        <color rgb="FF9C0006"/>
      </font>
    </dxf>
    <dxf>
      <font>
        <b/>
        <i val="0"/>
        <color rgb="FF00B050"/>
      </font>
    </dxf>
    <dxf>
      <font>
        <b/>
        <i val="0"/>
        <color rgb="FF9C0006"/>
      </font>
    </dxf>
    <dxf>
      <font>
        <b/>
        <i val="0"/>
        <color rgb="FF00B050"/>
      </font>
    </dxf>
    <dxf>
      <font>
        <b/>
        <i val="0"/>
        <color rgb="FF9C0006"/>
      </font>
    </dxf>
    <dxf>
      <font>
        <b/>
        <i val="0"/>
        <color rgb="FF00B050"/>
      </font>
    </dxf>
    <dxf>
      <font>
        <b/>
        <i val="0"/>
        <color rgb="FF9C0006"/>
      </font>
    </dxf>
    <dxf>
      <font>
        <b/>
        <i val="0"/>
        <color rgb="FF00B050"/>
      </font>
    </dxf>
    <dxf>
      <font>
        <b/>
        <i val="0"/>
        <color rgb="FF9C0006"/>
      </font>
    </dxf>
    <dxf>
      <font>
        <b/>
        <i val="0"/>
        <color rgb="FF00B05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6633"/>
      <color rgb="FFFFFF99"/>
      <color rgb="FFB8A074"/>
      <color rgb="FFFF99CC"/>
      <color rgb="FFFFCCCC"/>
      <color rgb="FFCC66FF"/>
      <color rgb="FFCCFF99"/>
      <color rgb="FF9933FF"/>
      <color rgb="FFC0C0C0"/>
      <color rgb="FF4D4D4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D173"/>
  <sheetViews>
    <sheetView tabSelected="1" zoomScale="80" zoomScaleNormal="80" workbookViewId="0">
      <pane ySplit="5" topLeftCell="A6" activePane="bottomLeft" state="frozen"/>
      <selection pane="bottomLeft"/>
    </sheetView>
  </sheetViews>
  <sheetFormatPr baseColWidth="10" defaultRowHeight="12.75" x14ac:dyDescent="0.2"/>
  <cols>
    <col min="1" max="1" width="2.85546875" style="2" customWidth="1"/>
    <col min="2" max="2" width="11.42578125" style="2" customWidth="1"/>
    <col min="3" max="3" width="21.28515625" style="2" customWidth="1"/>
    <col min="4" max="4" width="21.42578125" customWidth="1"/>
    <col min="5" max="7" width="11.42578125" style="34" customWidth="1"/>
    <col min="8" max="8" width="13.5703125" style="34" customWidth="1"/>
    <col min="9" max="9" width="11.42578125" style="34" customWidth="1"/>
    <col min="10" max="11" width="12.85546875" style="34" customWidth="1"/>
    <col min="12" max="12" width="11.42578125" style="34" customWidth="1"/>
    <col min="13" max="13" width="11.42578125" style="6" customWidth="1"/>
    <col min="14" max="15" width="11.42578125" style="34" customWidth="1"/>
    <col min="16" max="16" width="11.42578125" style="38" customWidth="1"/>
    <col min="17" max="21" width="11.42578125" customWidth="1"/>
    <col min="22" max="24" width="11.42578125" style="2" customWidth="1"/>
    <col min="25" max="30" width="11.42578125" customWidth="1"/>
    <col min="31" max="31" width="17.140625" style="2" customWidth="1"/>
    <col min="32" max="45" width="11.42578125" customWidth="1"/>
    <col min="46" max="46" width="11.42578125" style="2" customWidth="1"/>
    <col min="47" max="51" width="11.42578125" customWidth="1"/>
    <col min="52" max="52" width="11.42578125" style="2" customWidth="1"/>
    <col min="53" max="54" width="14.28515625" style="2" customWidth="1"/>
    <col min="55" max="55" width="17.140625" style="2" customWidth="1"/>
    <col min="56" max="57" width="11.42578125" style="2" customWidth="1"/>
    <col min="58" max="58" width="85.7109375" style="2" customWidth="1"/>
    <col min="59" max="63" width="7.140625" customWidth="1"/>
    <col min="64" max="64" width="7.140625" style="2" customWidth="1"/>
    <col min="65" max="74" width="7.140625" customWidth="1"/>
    <col min="75" max="75" width="7.140625" style="2" customWidth="1"/>
    <col min="76" max="76" width="7.85546875" customWidth="1"/>
    <col min="77" max="80" width="7.140625" customWidth="1"/>
    <col min="81" max="82" width="7.140625" style="2" customWidth="1"/>
    <col min="83" max="83" width="7.140625" customWidth="1"/>
    <col min="84" max="85" width="7.140625" style="2" customWidth="1"/>
    <col min="86" max="91" width="7.140625" customWidth="1"/>
    <col min="92" max="102" width="7.140625" style="2" customWidth="1"/>
    <col min="103" max="107" width="7.140625" customWidth="1"/>
    <col min="108" max="109" width="7.140625" style="2" customWidth="1"/>
    <col min="110" max="118" width="7.140625" customWidth="1"/>
    <col min="119" max="120" width="7.140625" style="2" customWidth="1"/>
    <col min="121" max="124" width="7.140625" customWidth="1"/>
    <col min="125" max="125" width="7.140625" style="2" customWidth="1"/>
    <col min="126" max="126" width="7.140625" customWidth="1"/>
    <col min="127" max="127" width="7.140625" style="2" customWidth="1"/>
    <col min="128" max="128" width="11.42578125" style="48" customWidth="1"/>
    <col min="129" max="129" width="11.42578125" style="35" customWidth="1"/>
    <col min="130" max="130" width="11.42578125" style="2"/>
  </cols>
  <sheetData>
    <row r="1" spans="1:134" s="2" customFormat="1" x14ac:dyDescent="0.2">
      <c r="E1" s="35"/>
      <c r="F1" s="35"/>
      <c r="G1" s="35"/>
      <c r="H1" s="35"/>
      <c r="I1" s="35"/>
      <c r="J1" s="35"/>
      <c r="K1" s="35"/>
      <c r="L1" s="35"/>
      <c r="M1" s="38"/>
      <c r="N1" s="35"/>
      <c r="O1" s="35"/>
      <c r="P1" s="38"/>
      <c r="BA1" s="3"/>
      <c r="BB1" s="3"/>
      <c r="BC1" s="3"/>
      <c r="BD1" s="3"/>
      <c r="BE1" s="3"/>
      <c r="BF1" s="3"/>
      <c r="DX1" s="35"/>
      <c r="DY1" s="35"/>
    </row>
    <row r="2" spans="1:134" s="2" customFormat="1" x14ac:dyDescent="0.2">
      <c r="B2" s="263" t="s">
        <v>108</v>
      </c>
      <c r="C2" s="263"/>
      <c r="D2" s="263"/>
      <c r="E2" s="263"/>
      <c r="F2" s="263"/>
      <c r="G2" s="264"/>
      <c r="H2" s="268" t="s">
        <v>109</v>
      </c>
      <c r="I2" s="269"/>
      <c r="J2" s="269"/>
      <c r="K2" s="269"/>
      <c r="L2" s="269"/>
      <c r="M2" s="269"/>
      <c r="N2" s="269"/>
      <c r="O2" s="269"/>
      <c r="P2" s="270"/>
      <c r="Q2" s="271" t="s">
        <v>115</v>
      </c>
      <c r="R2" s="272"/>
      <c r="S2" s="272"/>
      <c r="T2" s="272"/>
      <c r="U2" s="272"/>
      <c r="V2" s="272"/>
      <c r="W2" s="272"/>
      <c r="X2" s="272"/>
      <c r="Y2" s="272"/>
      <c r="Z2" s="272"/>
      <c r="AA2" s="272"/>
      <c r="AB2" s="272"/>
      <c r="AC2" s="272"/>
      <c r="AD2" s="273"/>
      <c r="AE2" s="242" t="s">
        <v>125</v>
      </c>
      <c r="AF2" s="274" t="s">
        <v>116</v>
      </c>
      <c r="AG2" s="275"/>
      <c r="AH2" s="275"/>
      <c r="AI2" s="275"/>
      <c r="AJ2" s="275"/>
      <c r="AK2" s="275"/>
      <c r="AL2" s="275"/>
      <c r="AM2" s="275"/>
      <c r="AN2" s="275"/>
      <c r="AO2" s="275"/>
      <c r="AP2" s="275"/>
      <c r="AQ2" s="275"/>
      <c r="AR2" s="275"/>
      <c r="AS2" s="275"/>
      <c r="AT2" s="275"/>
      <c r="AU2" s="275"/>
      <c r="AV2" s="275"/>
      <c r="AW2" s="275"/>
      <c r="AX2" s="275"/>
      <c r="AY2" s="275"/>
      <c r="AZ2" s="276"/>
      <c r="BA2" s="265" t="s">
        <v>141</v>
      </c>
      <c r="BB2" s="266"/>
      <c r="BC2" s="266"/>
      <c r="BD2" s="266"/>
      <c r="BE2" s="267"/>
      <c r="BF2" s="181" t="s">
        <v>341</v>
      </c>
      <c r="BG2" s="254" t="s">
        <v>333</v>
      </c>
      <c r="BH2" s="255"/>
      <c r="BI2" s="255"/>
      <c r="BJ2" s="255"/>
      <c r="BK2" s="255"/>
      <c r="BL2" s="255"/>
      <c r="BM2" s="255"/>
      <c r="BN2" s="255"/>
      <c r="BO2" s="255"/>
      <c r="BP2" s="255"/>
      <c r="BQ2" s="255"/>
      <c r="BR2" s="255"/>
      <c r="BS2" s="255"/>
      <c r="BT2" s="255"/>
      <c r="BU2" s="255"/>
      <c r="BV2" s="255"/>
      <c r="BW2" s="255"/>
      <c r="BX2" s="255"/>
      <c r="BY2" s="255"/>
      <c r="BZ2" s="255"/>
      <c r="CA2" s="255"/>
      <c r="CB2" s="255"/>
      <c r="CC2" s="255"/>
      <c r="CD2" s="255"/>
      <c r="CE2" s="255"/>
      <c r="CF2" s="255"/>
      <c r="CG2" s="255"/>
      <c r="CH2" s="255"/>
      <c r="CI2" s="255"/>
      <c r="CJ2" s="255"/>
      <c r="CK2" s="255"/>
      <c r="CL2" s="255"/>
      <c r="CM2" s="255"/>
      <c r="CN2" s="255"/>
      <c r="CO2" s="255"/>
      <c r="CP2" s="256"/>
      <c r="CQ2" s="254" t="s">
        <v>335</v>
      </c>
      <c r="CR2" s="255"/>
      <c r="CS2" s="255"/>
      <c r="CT2" s="255"/>
      <c r="CU2" s="255"/>
      <c r="CV2" s="255"/>
      <c r="CW2" s="255"/>
      <c r="CX2" s="256"/>
      <c r="CY2" s="254" t="s">
        <v>336</v>
      </c>
      <c r="CZ2" s="255"/>
      <c r="DA2" s="255"/>
      <c r="DB2" s="255"/>
      <c r="DC2" s="255"/>
      <c r="DD2" s="255"/>
      <c r="DE2" s="255"/>
      <c r="DF2" s="255"/>
      <c r="DG2" s="255"/>
      <c r="DH2" s="255"/>
      <c r="DI2" s="255"/>
      <c r="DJ2" s="255"/>
      <c r="DK2" s="255"/>
      <c r="DL2" s="255"/>
      <c r="DM2" s="255"/>
      <c r="DN2" s="255"/>
      <c r="DO2" s="255"/>
      <c r="DP2" s="255"/>
      <c r="DQ2" s="255"/>
      <c r="DR2" s="255"/>
      <c r="DS2" s="255"/>
      <c r="DT2" s="255"/>
      <c r="DU2" s="255"/>
      <c r="DV2" s="255"/>
      <c r="DW2" s="255"/>
      <c r="DX2" s="255"/>
      <c r="DY2" s="256"/>
    </row>
    <row r="3" spans="1:134" ht="12.75" customHeight="1" x14ac:dyDescent="0.3">
      <c r="B3" s="223" t="s">
        <v>97</v>
      </c>
      <c r="C3" s="79" t="s">
        <v>106</v>
      </c>
      <c r="D3" s="79" t="s">
        <v>321</v>
      </c>
      <c r="E3" s="261" t="s">
        <v>98</v>
      </c>
      <c r="F3" s="262"/>
      <c r="G3" s="224" t="s">
        <v>100</v>
      </c>
      <c r="H3" s="72" t="s">
        <v>102</v>
      </c>
      <c r="I3" s="72" t="s">
        <v>104</v>
      </c>
      <c r="J3" s="280" t="s">
        <v>322</v>
      </c>
      <c r="K3" s="281"/>
      <c r="L3" s="72" t="s">
        <v>107</v>
      </c>
      <c r="M3" s="72" t="s">
        <v>110</v>
      </c>
      <c r="N3" s="200" t="s">
        <v>112</v>
      </c>
      <c r="O3" s="74" t="s">
        <v>112</v>
      </c>
      <c r="P3" s="72" t="s">
        <v>114</v>
      </c>
      <c r="Q3" s="42" t="s">
        <v>81</v>
      </c>
      <c r="R3" s="42" t="s">
        <v>117</v>
      </c>
      <c r="S3" s="42" t="s">
        <v>79</v>
      </c>
      <c r="T3" s="42" t="s">
        <v>118</v>
      </c>
      <c r="U3" s="42" t="s">
        <v>83</v>
      </c>
      <c r="V3" s="42" t="s">
        <v>82</v>
      </c>
      <c r="W3" s="222" t="s">
        <v>80</v>
      </c>
      <c r="X3" s="42" t="s">
        <v>119</v>
      </c>
      <c r="Y3" s="42" t="s">
        <v>120</v>
      </c>
      <c r="Z3" s="42" t="s">
        <v>121</v>
      </c>
      <c r="AA3" s="42" t="s">
        <v>122</v>
      </c>
      <c r="AB3" s="42" t="s">
        <v>123</v>
      </c>
      <c r="AC3" s="42" t="s">
        <v>91</v>
      </c>
      <c r="AD3" s="225" t="s">
        <v>124</v>
      </c>
      <c r="AE3" s="72" t="s">
        <v>126</v>
      </c>
      <c r="AF3" s="195" t="s">
        <v>78</v>
      </c>
      <c r="AG3" s="195" t="s">
        <v>127</v>
      </c>
      <c r="AH3" s="195" t="s">
        <v>73</v>
      </c>
      <c r="AI3" s="195" t="s">
        <v>128</v>
      </c>
      <c r="AJ3" s="195" t="s">
        <v>129</v>
      </c>
      <c r="AK3" s="195" t="s">
        <v>130</v>
      </c>
      <c r="AL3" s="195" t="s">
        <v>90</v>
      </c>
      <c r="AM3" s="195" t="s">
        <v>75</v>
      </c>
      <c r="AN3" s="195" t="s">
        <v>131</v>
      </c>
      <c r="AO3" s="195" t="s">
        <v>132</v>
      </c>
      <c r="AP3" s="195" t="s">
        <v>133</v>
      </c>
      <c r="AQ3" s="195" t="s">
        <v>134</v>
      </c>
      <c r="AR3" s="195" t="s">
        <v>135</v>
      </c>
      <c r="AS3" s="195" t="s">
        <v>136</v>
      </c>
      <c r="AT3" s="195" t="s">
        <v>76</v>
      </c>
      <c r="AU3" s="195" t="s">
        <v>137</v>
      </c>
      <c r="AV3" s="195" t="s">
        <v>138</v>
      </c>
      <c r="AW3" s="195" t="s">
        <v>77</v>
      </c>
      <c r="AX3" s="195" t="s">
        <v>74</v>
      </c>
      <c r="AY3" s="195" t="s">
        <v>139</v>
      </c>
      <c r="AZ3" s="196" t="s">
        <v>140</v>
      </c>
      <c r="BA3" s="47" t="s">
        <v>362</v>
      </c>
      <c r="BB3" s="47" t="s">
        <v>142</v>
      </c>
      <c r="BC3" s="108" t="s">
        <v>143</v>
      </c>
      <c r="BD3" s="278" t="s">
        <v>146</v>
      </c>
      <c r="BE3" s="279"/>
      <c r="BF3" s="226"/>
      <c r="BG3" s="54" t="s">
        <v>2</v>
      </c>
      <c r="BH3" s="54" t="s">
        <v>1</v>
      </c>
      <c r="BI3" s="54" t="s">
        <v>0</v>
      </c>
      <c r="BJ3" s="54" t="s">
        <v>325</v>
      </c>
      <c r="BK3" s="54" t="s">
        <v>326</v>
      </c>
      <c r="BL3" s="54" t="s">
        <v>4</v>
      </c>
      <c r="BM3" s="54" t="s">
        <v>6</v>
      </c>
      <c r="BN3" s="54" t="s">
        <v>3</v>
      </c>
      <c r="BO3" s="54" t="s">
        <v>16</v>
      </c>
      <c r="BP3" s="54" t="s">
        <v>327</v>
      </c>
      <c r="BQ3" s="54" t="s">
        <v>72</v>
      </c>
      <c r="BR3" s="54" t="s">
        <v>7</v>
      </c>
      <c r="BS3" s="54" t="s">
        <v>328</v>
      </c>
      <c r="BT3" s="54" t="s">
        <v>329</v>
      </c>
      <c r="BU3" s="54" t="s">
        <v>330</v>
      </c>
      <c r="BV3" s="54" t="s">
        <v>5</v>
      </c>
      <c r="BW3" s="216" t="s">
        <v>9</v>
      </c>
      <c r="BX3" s="54" t="s">
        <v>2</v>
      </c>
      <c r="BY3" s="54" t="s">
        <v>1</v>
      </c>
      <c r="BZ3" s="54" t="s">
        <v>0</v>
      </c>
      <c r="CA3" s="54" t="s">
        <v>325</v>
      </c>
      <c r="CB3" s="54" t="s">
        <v>326</v>
      </c>
      <c r="CC3" s="54" t="s">
        <v>4</v>
      </c>
      <c r="CD3" s="54" t="s">
        <v>6</v>
      </c>
      <c r="CE3" s="54" t="s">
        <v>3</v>
      </c>
      <c r="CF3" s="54" t="s">
        <v>16</v>
      </c>
      <c r="CG3" s="54" t="s">
        <v>327</v>
      </c>
      <c r="CH3" s="54" t="s">
        <v>72</v>
      </c>
      <c r="CI3" s="54" t="s">
        <v>7</v>
      </c>
      <c r="CJ3" s="54" t="s">
        <v>328</v>
      </c>
      <c r="CK3" s="54" t="s">
        <v>329</v>
      </c>
      <c r="CL3" s="54" t="s">
        <v>330</v>
      </c>
      <c r="CM3" s="54" t="s">
        <v>5</v>
      </c>
      <c r="CN3" s="216" t="s">
        <v>9</v>
      </c>
      <c r="CO3" s="54" t="s">
        <v>71</v>
      </c>
      <c r="CP3" s="216" t="s">
        <v>71</v>
      </c>
      <c r="CQ3" s="54" t="s">
        <v>2</v>
      </c>
      <c r="CR3" s="54" t="s">
        <v>3</v>
      </c>
      <c r="CS3" s="54" t="s">
        <v>1</v>
      </c>
      <c r="CT3" s="54" t="s">
        <v>0</v>
      </c>
      <c r="CU3" s="54" t="s">
        <v>325</v>
      </c>
      <c r="CV3" s="54" t="s">
        <v>328</v>
      </c>
      <c r="CW3" s="54" t="s">
        <v>326</v>
      </c>
      <c r="CX3" s="216" t="s">
        <v>4</v>
      </c>
      <c r="CY3" s="54" t="s">
        <v>2</v>
      </c>
      <c r="CZ3" s="54" t="s">
        <v>1</v>
      </c>
      <c r="DA3" s="54" t="s">
        <v>0</v>
      </c>
      <c r="DB3" s="54" t="s">
        <v>325</v>
      </c>
      <c r="DC3" s="54" t="s">
        <v>326</v>
      </c>
      <c r="DD3" s="54" t="s">
        <v>4</v>
      </c>
      <c r="DE3" s="54" t="s">
        <v>6</v>
      </c>
      <c r="DF3" s="54" t="s">
        <v>3</v>
      </c>
      <c r="DG3" s="54" t="s">
        <v>16</v>
      </c>
      <c r="DH3" s="54" t="s">
        <v>327</v>
      </c>
      <c r="DI3" s="54" t="s">
        <v>72</v>
      </c>
      <c r="DJ3" s="54" t="s">
        <v>7</v>
      </c>
      <c r="DK3" s="54" t="s">
        <v>328</v>
      </c>
      <c r="DL3" s="54" t="s">
        <v>329</v>
      </c>
      <c r="DM3" s="54" t="s">
        <v>330</v>
      </c>
      <c r="DN3" s="54" t="s">
        <v>5</v>
      </c>
      <c r="DO3" s="216" t="s">
        <v>9</v>
      </c>
      <c r="DP3" s="54" t="s">
        <v>2</v>
      </c>
      <c r="DQ3" s="54" t="s">
        <v>1</v>
      </c>
      <c r="DR3" s="54" t="s">
        <v>0</v>
      </c>
      <c r="DS3" s="54" t="s">
        <v>94</v>
      </c>
      <c r="DT3" s="54" t="s">
        <v>325</v>
      </c>
      <c r="DU3" s="54" t="s">
        <v>328</v>
      </c>
      <c r="DV3" s="54" t="s">
        <v>326</v>
      </c>
      <c r="DW3" s="216" t="s">
        <v>4</v>
      </c>
      <c r="DX3" s="54" t="s">
        <v>364</v>
      </c>
      <c r="DY3" s="216" t="s">
        <v>364</v>
      </c>
    </row>
    <row r="4" spans="1:134" ht="15.75" x14ac:dyDescent="0.3">
      <c r="B4" s="43"/>
      <c r="C4" s="80"/>
      <c r="D4" s="43" t="s">
        <v>366</v>
      </c>
      <c r="E4" s="259" t="s">
        <v>99</v>
      </c>
      <c r="F4" s="260"/>
      <c r="G4" s="76"/>
      <c r="H4" s="61" t="s">
        <v>103</v>
      </c>
      <c r="I4" s="200" t="s">
        <v>105</v>
      </c>
      <c r="J4" s="32" t="s">
        <v>324</v>
      </c>
      <c r="K4" s="46" t="s">
        <v>323</v>
      </c>
      <c r="L4" s="200"/>
      <c r="M4" s="61" t="s">
        <v>111</v>
      </c>
      <c r="N4" s="200" t="s">
        <v>113</v>
      </c>
      <c r="O4" s="200" t="s">
        <v>340</v>
      </c>
      <c r="P4" s="61" t="s">
        <v>350</v>
      </c>
      <c r="Q4" s="42" t="s">
        <v>96</v>
      </c>
      <c r="R4" s="42" t="s">
        <v>70</v>
      </c>
      <c r="S4" s="42" t="s">
        <v>62</v>
      </c>
      <c r="T4" s="42" t="s">
        <v>64</v>
      </c>
      <c r="U4" s="42" t="s">
        <v>69</v>
      </c>
      <c r="V4" s="42" t="s">
        <v>68</v>
      </c>
      <c r="W4" s="42" t="s">
        <v>63</v>
      </c>
      <c r="X4" s="41" t="s">
        <v>61</v>
      </c>
      <c r="Y4" s="41" t="s">
        <v>67</v>
      </c>
      <c r="Z4" s="41" t="s">
        <v>58</v>
      </c>
      <c r="AA4" s="41" t="s">
        <v>60</v>
      </c>
      <c r="AB4" s="41" t="s">
        <v>59</v>
      </c>
      <c r="AC4" s="41" t="s">
        <v>92</v>
      </c>
      <c r="AD4" s="41" t="s">
        <v>66</v>
      </c>
      <c r="AE4" s="62" t="s">
        <v>65</v>
      </c>
      <c r="AF4" s="195" t="s">
        <v>56</v>
      </c>
      <c r="AG4" s="195" t="s">
        <v>47</v>
      </c>
      <c r="AH4" s="195" t="s">
        <v>45</v>
      </c>
      <c r="AI4" s="195" t="s">
        <v>84</v>
      </c>
      <c r="AJ4" s="195" t="s">
        <v>8</v>
      </c>
      <c r="AK4" s="195" t="s">
        <v>7</v>
      </c>
      <c r="AL4" s="195" t="s">
        <v>85</v>
      </c>
      <c r="AM4" s="195" t="s">
        <v>52</v>
      </c>
      <c r="AN4" s="195" t="s">
        <v>54</v>
      </c>
      <c r="AO4" s="195" t="s">
        <v>86</v>
      </c>
      <c r="AP4" s="195" t="s">
        <v>55</v>
      </c>
      <c r="AQ4" s="195" t="s">
        <v>49</v>
      </c>
      <c r="AR4" s="195" t="s">
        <v>53</v>
      </c>
      <c r="AS4" s="195" t="s">
        <v>57</v>
      </c>
      <c r="AT4" s="195" t="s">
        <v>87</v>
      </c>
      <c r="AU4" s="195" t="s">
        <v>48</v>
      </c>
      <c r="AV4" s="195" t="s">
        <v>50</v>
      </c>
      <c r="AW4" s="195" t="s">
        <v>88</v>
      </c>
      <c r="AX4" s="195" t="s">
        <v>89</v>
      </c>
      <c r="AY4" s="195" t="s">
        <v>51</v>
      </c>
      <c r="AZ4" s="197" t="s">
        <v>46</v>
      </c>
      <c r="BA4" s="47" t="s">
        <v>331</v>
      </c>
      <c r="BB4" s="47" t="s">
        <v>144</v>
      </c>
      <c r="BC4" s="47" t="s">
        <v>145</v>
      </c>
      <c r="BD4" s="214" t="s">
        <v>363</v>
      </c>
      <c r="BE4" s="31" t="s">
        <v>363</v>
      </c>
      <c r="BF4" s="211"/>
      <c r="BG4" s="258" t="s">
        <v>332</v>
      </c>
      <c r="BH4" s="258"/>
      <c r="BI4" s="258"/>
      <c r="BJ4" s="258"/>
      <c r="BK4" s="258"/>
      <c r="BL4" s="258"/>
      <c r="BM4" s="258"/>
      <c r="BN4" s="258"/>
      <c r="BO4" s="258"/>
      <c r="BP4" s="258"/>
      <c r="BQ4" s="258"/>
      <c r="BR4" s="258"/>
      <c r="BS4" s="258"/>
      <c r="BT4" s="258"/>
      <c r="BU4" s="258"/>
      <c r="BV4" s="258"/>
      <c r="BW4" s="277"/>
      <c r="BX4" s="257" t="s">
        <v>334</v>
      </c>
      <c r="BY4" s="258"/>
      <c r="BZ4" s="258"/>
      <c r="CA4" s="258"/>
      <c r="CB4" s="258"/>
      <c r="CC4" s="258"/>
      <c r="CD4" s="258"/>
      <c r="CE4" s="258"/>
      <c r="CF4" s="258"/>
      <c r="CG4" s="258"/>
      <c r="CH4" s="258"/>
      <c r="CI4" s="258"/>
      <c r="CJ4" s="258"/>
      <c r="CK4" s="258"/>
      <c r="CL4" s="258"/>
      <c r="CM4" s="258"/>
      <c r="CN4" s="277"/>
      <c r="CO4" s="94"/>
      <c r="CP4" s="93"/>
      <c r="CQ4" s="94"/>
      <c r="CR4" s="94"/>
      <c r="CS4" s="94"/>
      <c r="CT4" s="94"/>
      <c r="CU4" s="94"/>
      <c r="CV4" s="94"/>
      <c r="CW4" s="94"/>
      <c r="CX4" s="93"/>
      <c r="CY4" s="257" t="s">
        <v>337</v>
      </c>
      <c r="CZ4" s="258"/>
      <c r="DA4" s="258"/>
      <c r="DB4" s="258"/>
      <c r="DC4" s="258"/>
      <c r="DD4" s="258"/>
      <c r="DE4" s="258"/>
      <c r="DF4" s="258"/>
      <c r="DG4" s="258"/>
      <c r="DH4" s="258"/>
      <c r="DI4" s="258"/>
      <c r="DJ4" s="258"/>
      <c r="DK4" s="258"/>
      <c r="DL4" s="258"/>
      <c r="DM4" s="258"/>
      <c r="DN4" s="258"/>
      <c r="DO4" s="258"/>
      <c r="DP4" s="100"/>
      <c r="DQ4" s="94"/>
      <c r="DR4" s="94"/>
      <c r="DS4" s="94"/>
      <c r="DT4" s="94"/>
      <c r="DU4" s="94"/>
      <c r="DV4" s="94"/>
      <c r="DW4" s="93"/>
      <c r="DX4" s="54" t="s">
        <v>338</v>
      </c>
      <c r="DY4" s="92" t="s">
        <v>339</v>
      </c>
    </row>
    <row r="5" spans="1:134" s="33" customFormat="1" ht="16.5" thickBot="1" x14ac:dyDescent="0.35">
      <c r="B5" s="83"/>
      <c r="C5" s="84"/>
      <c r="D5" s="83"/>
      <c r="E5" s="85" t="s">
        <v>44</v>
      </c>
      <c r="F5" s="86" t="s">
        <v>43</v>
      </c>
      <c r="G5" s="86" t="s">
        <v>101</v>
      </c>
      <c r="H5" s="87" t="s">
        <v>26</v>
      </c>
      <c r="I5" s="88" t="s">
        <v>19</v>
      </c>
      <c r="J5" s="89" t="s">
        <v>21</v>
      </c>
      <c r="K5" s="90" t="s">
        <v>21</v>
      </c>
      <c r="L5" s="88" t="s">
        <v>20</v>
      </c>
      <c r="M5" s="87" t="s">
        <v>22</v>
      </c>
      <c r="N5" s="88" t="s">
        <v>24</v>
      </c>
      <c r="O5" s="88" t="s">
        <v>18</v>
      </c>
      <c r="P5" s="87" t="s">
        <v>23</v>
      </c>
      <c r="Q5" s="91" t="s">
        <v>24</v>
      </c>
      <c r="R5" s="91" t="s">
        <v>24</v>
      </c>
      <c r="S5" s="91" t="s">
        <v>24</v>
      </c>
      <c r="T5" s="91" t="s">
        <v>24</v>
      </c>
      <c r="U5" s="91" t="s">
        <v>24</v>
      </c>
      <c r="V5" s="91" t="s">
        <v>24</v>
      </c>
      <c r="W5" s="91" t="s">
        <v>24</v>
      </c>
      <c r="X5" s="91" t="s">
        <v>24</v>
      </c>
      <c r="Y5" s="91" t="s">
        <v>24</v>
      </c>
      <c r="Z5" s="91" t="s">
        <v>24</v>
      </c>
      <c r="AA5" s="91" t="s">
        <v>24</v>
      </c>
      <c r="AB5" s="91" t="s">
        <v>24</v>
      </c>
      <c r="AC5" s="91" t="s">
        <v>24</v>
      </c>
      <c r="AD5" s="91" t="s">
        <v>24</v>
      </c>
      <c r="AE5" s="87" t="s">
        <v>24</v>
      </c>
      <c r="AF5" s="198" t="s">
        <v>25</v>
      </c>
      <c r="AG5" s="198" t="s">
        <v>25</v>
      </c>
      <c r="AH5" s="198" t="s">
        <v>25</v>
      </c>
      <c r="AI5" s="198" t="s">
        <v>25</v>
      </c>
      <c r="AJ5" s="198" t="s">
        <v>25</v>
      </c>
      <c r="AK5" s="198" t="s">
        <v>25</v>
      </c>
      <c r="AL5" s="198" t="s">
        <v>25</v>
      </c>
      <c r="AM5" s="198" t="s">
        <v>25</v>
      </c>
      <c r="AN5" s="198" t="s">
        <v>25</v>
      </c>
      <c r="AO5" s="198" t="s">
        <v>25</v>
      </c>
      <c r="AP5" s="198" t="s">
        <v>25</v>
      </c>
      <c r="AQ5" s="198" t="s">
        <v>25</v>
      </c>
      <c r="AR5" s="198" t="s">
        <v>25</v>
      </c>
      <c r="AS5" s="198" t="s">
        <v>25</v>
      </c>
      <c r="AT5" s="198" t="s">
        <v>25</v>
      </c>
      <c r="AU5" s="198" t="s">
        <v>25</v>
      </c>
      <c r="AV5" s="198" t="s">
        <v>25</v>
      </c>
      <c r="AW5" s="198" t="s">
        <v>25</v>
      </c>
      <c r="AX5" s="198" t="s">
        <v>25</v>
      </c>
      <c r="AY5" s="198" t="s">
        <v>25</v>
      </c>
      <c r="AZ5" s="199" t="s">
        <v>25</v>
      </c>
      <c r="BA5" s="109" t="s">
        <v>24</v>
      </c>
      <c r="BB5" s="109" t="s">
        <v>42</v>
      </c>
      <c r="BC5" s="109" t="s">
        <v>18</v>
      </c>
      <c r="BD5" s="221" t="s">
        <v>338</v>
      </c>
      <c r="BE5" s="110" t="s">
        <v>339</v>
      </c>
      <c r="BF5" s="212"/>
      <c r="BG5" s="96" t="s">
        <v>24</v>
      </c>
      <c r="BH5" s="96" t="s">
        <v>24</v>
      </c>
      <c r="BI5" s="96" t="s">
        <v>24</v>
      </c>
      <c r="BJ5" s="96" t="s">
        <v>24</v>
      </c>
      <c r="BK5" s="96" t="s">
        <v>24</v>
      </c>
      <c r="BL5" s="96" t="s">
        <v>24</v>
      </c>
      <c r="BM5" s="96" t="s">
        <v>24</v>
      </c>
      <c r="BN5" s="96" t="s">
        <v>24</v>
      </c>
      <c r="BO5" s="96" t="s">
        <v>24</v>
      </c>
      <c r="BP5" s="96" t="s">
        <v>24</v>
      </c>
      <c r="BQ5" s="96" t="s">
        <v>24</v>
      </c>
      <c r="BR5" s="96" t="s">
        <v>24</v>
      </c>
      <c r="BS5" s="96" t="s">
        <v>24</v>
      </c>
      <c r="BT5" s="96" t="s">
        <v>24</v>
      </c>
      <c r="BU5" s="96" t="s">
        <v>24</v>
      </c>
      <c r="BV5" s="96" t="s">
        <v>24</v>
      </c>
      <c r="BW5" s="97" t="s">
        <v>24</v>
      </c>
      <c r="BX5" s="252" t="s">
        <v>93</v>
      </c>
      <c r="BY5" s="252"/>
      <c r="BZ5" s="252" t="s">
        <v>93</v>
      </c>
      <c r="CA5" s="252"/>
      <c r="CB5" s="252" t="s">
        <v>93</v>
      </c>
      <c r="CC5" s="252"/>
      <c r="CD5" s="252" t="s">
        <v>93</v>
      </c>
      <c r="CE5" s="252"/>
      <c r="CF5" s="252" t="s">
        <v>93</v>
      </c>
      <c r="CG5" s="252"/>
      <c r="CH5" s="252" t="s">
        <v>93</v>
      </c>
      <c r="CI5" s="252"/>
      <c r="CJ5" s="96"/>
      <c r="CK5" s="252" t="s">
        <v>93</v>
      </c>
      <c r="CL5" s="252"/>
      <c r="CM5" s="252" t="s">
        <v>93</v>
      </c>
      <c r="CN5" s="252"/>
      <c r="CO5" s="95" t="s">
        <v>18</v>
      </c>
      <c r="CP5" s="98" t="s">
        <v>41</v>
      </c>
      <c r="CQ5" s="99" t="s">
        <v>95</v>
      </c>
      <c r="CR5" s="99" t="s">
        <v>95</v>
      </c>
      <c r="CS5" s="99" t="s">
        <v>95</v>
      </c>
      <c r="CT5" s="99" t="s">
        <v>95</v>
      </c>
      <c r="CU5" s="99" t="s">
        <v>95</v>
      </c>
      <c r="CV5" s="99" t="s">
        <v>95</v>
      </c>
      <c r="CW5" s="99" t="s">
        <v>95</v>
      </c>
      <c r="CX5" s="98" t="s">
        <v>95</v>
      </c>
      <c r="CY5" s="95" t="s">
        <v>28</v>
      </c>
      <c r="CZ5" s="96" t="s">
        <v>28</v>
      </c>
      <c r="DA5" s="96" t="s">
        <v>28</v>
      </c>
      <c r="DB5" s="96" t="s">
        <v>28</v>
      </c>
      <c r="DC5" s="96" t="s">
        <v>28</v>
      </c>
      <c r="DD5" s="96" t="s">
        <v>28</v>
      </c>
      <c r="DE5" s="96" t="s">
        <v>28</v>
      </c>
      <c r="DF5" s="96" t="s">
        <v>28</v>
      </c>
      <c r="DG5" s="96" t="s">
        <v>28</v>
      </c>
      <c r="DH5" s="96" t="s">
        <v>28</v>
      </c>
      <c r="DI5" s="96" t="s">
        <v>28</v>
      </c>
      <c r="DJ5" s="96" t="s">
        <v>28</v>
      </c>
      <c r="DK5" s="96" t="s">
        <v>28</v>
      </c>
      <c r="DL5" s="96" t="s">
        <v>28</v>
      </c>
      <c r="DM5" s="96" t="s">
        <v>28</v>
      </c>
      <c r="DN5" s="96" t="s">
        <v>28</v>
      </c>
      <c r="DO5" s="96" t="s">
        <v>28</v>
      </c>
      <c r="DP5" s="282" t="s">
        <v>40</v>
      </c>
      <c r="DQ5" s="252"/>
      <c r="DR5" s="252" t="s">
        <v>40</v>
      </c>
      <c r="DS5" s="252"/>
      <c r="DT5" s="252" t="s">
        <v>40</v>
      </c>
      <c r="DU5" s="252"/>
      <c r="DV5" s="252" t="s">
        <v>40</v>
      </c>
      <c r="DW5" s="253"/>
      <c r="DX5" s="96"/>
      <c r="DY5" s="97"/>
      <c r="DZ5" s="2"/>
    </row>
    <row r="6" spans="1:134" x14ac:dyDescent="0.2">
      <c r="A6" s="40"/>
      <c r="B6" s="63" t="s">
        <v>147</v>
      </c>
      <c r="C6" s="81" t="s">
        <v>300</v>
      </c>
      <c r="D6" s="69" t="s">
        <v>315</v>
      </c>
      <c r="E6" s="77">
        <v>712970</v>
      </c>
      <c r="F6" s="71">
        <v>5227392</v>
      </c>
      <c r="G6" s="71">
        <v>1788</v>
      </c>
      <c r="H6" s="75">
        <v>43338</v>
      </c>
      <c r="I6" s="67">
        <v>10.6</v>
      </c>
      <c r="J6" s="111">
        <v>238</v>
      </c>
      <c r="K6" s="112">
        <f>SUM(CQ6:CX6)</f>
        <v>259.31182000000007</v>
      </c>
      <c r="L6" s="64">
        <v>7.28</v>
      </c>
      <c r="M6" s="73">
        <v>365.08703296703294</v>
      </c>
      <c r="N6" s="67">
        <v>6.9</v>
      </c>
      <c r="O6" s="201">
        <v>77.599999999999994</v>
      </c>
      <c r="P6" s="203">
        <v>0.3</v>
      </c>
      <c r="Q6" s="171">
        <v>0</v>
      </c>
      <c r="R6" s="171">
        <v>0.219</v>
      </c>
      <c r="S6" s="171">
        <v>1.7999999999999999E-2</v>
      </c>
      <c r="T6" s="171">
        <v>2.7839999999999998</v>
      </c>
      <c r="U6" s="171">
        <v>4.8109999999999999</v>
      </c>
      <c r="V6" s="171">
        <v>42.604999999999997</v>
      </c>
      <c r="W6" s="171">
        <v>0.23799999999999999</v>
      </c>
      <c r="X6" s="171">
        <v>2.7E-2</v>
      </c>
      <c r="Y6" s="171">
        <v>0.46899999999999997</v>
      </c>
      <c r="Z6" s="172">
        <v>0</v>
      </c>
      <c r="AA6" s="171">
        <v>0.627</v>
      </c>
      <c r="AB6" s="172">
        <v>0.57799999999999996</v>
      </c>
      <c r="AC6" s="172">
        <v>0</v>
      </c>
      <c r="AD6" s="171">
        <v>8.1359999999999992</v>
      </c>
      <c r="AE6" s="208">
        <v>154.36000000000001</v>
      </c>
      <c r="AF6" s="182">
        <v>7.3</v>
      </c>
      <c r="AG6" s="182">
        <v>0.06</v>
      </c>
      <c r="AH6" s="182">
        <v>7.0000000000000007E-2</v>
      </c>
      <c r="AI6" s="182">
        <v>0.26</v>
      </c>
      <c r="AJ6" s="182">
        <v>0.44</v>
      </c>
      <c r="AK6" s="182">
        <v>13.85</v>
      </c>
      <c r="AL6" s="182">
        <v>0.04</v>
      </c>
      <c r="AM6" s="182">
        <v>1.62</v>
      </c>
      <c r="AN6" s="182">
        <v>9.1</v>
      </c>
      <c r="AO6" s="182">
        <v>28.45</v>
      </c>
      <c r="AP6" s="182">
        <v>0.48</v>
      </c>
      <c r="AQ6" s="182">
        <v>0.22</v>
      </c>
      <c r="AR6" s="182"/>
      <c r="AS6" s="182">
        <v>0</v>
      </c>
      <c r="AT6" s="182">
        <v>0.1</v>
      </c>
      <c r="AU6" s="182">
        <v>0</v>
      </c>
      <c r="AV6" s="182">
        <v>0.92</v>
      </c>
      <c r="AW6" s="182">
        <v>97.6</v>
      </c>
      <c r="AX6" s="182">
        <v>0</v>
      </c>
      <c r="AY6" s="182">
        <v>0.13</v>
      </c>
      <c r="AZ6" s="183">
        <v>0.1</v>
      </c>
      <c r="BA6" s="45">
        <f t="shared" ref="BA6:BA37" si="0">SUM(Q6:AE6)+SUM(AF6:AZ6)/1000</f>
        <v>215.03274000000002</v>
      </c>
      <c r="BB6" s="49">
        <f t="shared" ref="BB6:BB37" si="1">SUM(BX6:CN6)</f>
        <v>5.3406542031164816</v>
      </c>
      <c r="BC6" s="210">
        <f t="shared" ref="BC6:BC25" si="2">CO6</f>
        <v>-2.2717737953147155</v>
      </c>
      <c r="BD6" s="215" t="str">
        <f t="shared" ref="BD6:BD69" si="3">DX6</f>
        <v>Ca</v>
      </c>
      <c r="BE6" s="44" t="str">
        <f t="shared" ref="BE6:BE69" si="4">DY6</f>
        <v>HCO3</v>
      </c>
      <c r="BF6" s="213"/>
      <c r="BG6" s="101">
        <f t="shared" ref="BG6:BG37" si="5">IF(ISNUMBER(R6),R6,0)</f>
        <v>0.219</v>
      </c>
      <c r="BH6" s="101">
        <f t="shared" ref="BH6:BH37" si="6">IF(ISNUMBER(U6),U6,0)</f>
        <v>4.8109999999999999</v>
      </c>
      <c r="BI6" s="101">
        <f t="shared" ref="BI6:BI37" si="7">IF(ISNUMBER(V6),V6,0)</f>
        <v>42.604999999999997</v>
      </c>
      <c r="BJ6" s="101">
        <f t="shared" ref="BJ6:BJ37" si="8">IF(ISNUMBER(AE6),AE6,0)</f>
        <v>154.36000000000001</v>
      </c>
      <c r="BK6" s="101">
        <f t="shared" ref="BK6:BK37" si="9">IF(ISNUMBER(AD6),AD6,0)</f>
        <v>8.1359999999999992</v>
      </c>
      <c r="BL6" s="102">
        <f t="shared" ref="BL6:BL37" si="10">IF(ISNUMBER(Y6),Y6,0)</f>
        <v>0.46899999999999997</v>
      </c>
      <c r="BM6" s="101">
        <f t="shared" ref="BM6:BM37" si="11">IF(ISNUMBER(Q6),Q6,0)</f>
        <v>0</v>
      </c>
      <c r="BN6" s="101">
        <f t="shared" ref="BN6:BN37" si="12">IF(ISNUMBER(T6),T6,0)</f>
        <v>2.7839999999999998</v>
      </c>
      <c r="BO6" s="101">
        <f t="shared" ref="BO6:BO37" si="13">IF(ISNUMBER(W6),W6,0)</f>
        <v>0.23799999999999999</v>
      </c>
      <c r="BP6" s="101">
        <f t="shared" ref="BP6:BP37" si="14">IF(ISNUMBER(S6),S6,0)</f>
        <v>1.7999999999999999E-2</v>
      </c>
      <c r="BQ6" s="101">
        <f t="shared" ref="BQ6:BQ37" si="15">IF(ISNUMBER(AJ6),AJ6,0)/1000</f>
        <v>4.4000000000000002E-4</v>
      </c>
      <c r="BR6" s="101">
        <f t="shared" ref="BR6:BR37" si="16">IF(ISNUMBER(AK6),AK6,0)/1000</f>
        <v>1.3849999999999999E-2</v>
      </c>
      <c r="BS6" s="101">
        <f t="shared" ref="BS6:BS37" si="17">IF(ISNUMBER(AB6),AB6,0)</f>
        <v>0.57799999999999996</v>
      </c>
      <c r="BT6" s="101">
        <f t="shared" ref="BT6:BT37" si="18">IF(ISNUMBER(Z6),Z6,0)</f>
        <v>0</v>
      </c>
      <c r="BU6" s="101">
        <f t="shared" ref="BU6:BU37" si="19">IF(ISNUMBER(AC6),AC6,0)</f>
        <v>0</v>
      </c>
      <c r="BV6" s="101">
        <f t="shared" ref="BV6:BV37" si="20">IF(ISNUMBER(X6),X6,0)</f>
        <v>2.7E-2</v>
      </c>
      <c r="BW6" s="103">
        <f t="shared" ref="BW6:BW37" si="21">IF(ISNUMBER(AA6),AA6,0)</f>
        <v>0.627</v>
      </c>
      <c r="BX6" s="101">
        <f>BG6/Constants!C$6*Constants!D$6</f>
        <v>9.5259636882443523E-3</v>
      </c>
      <c r="BY6" s="101">
        <f>BH6/Constants!C$9*Constants!D$9</f>
        <v>0.39588562024274843</v>
      </c>
      <c r="BZ6" s="101">
        <f>BI6/Constants!C$10*Constants!D$10</f>
        <v>2.1261040970108285</v>
      </c>
      <c r="CA6" s="101">
        <f>BJ6/Constants!C$21*Constants!D$21</f>
        <v>2.5297826347040422</v>
      </c>
      <c r="CB6" s="101">
        <f>BK6/Constants!C$20*Constants!D$20</f>
        <v>0.16938954390158081</v>
      </c>
      <c r="CC6" s="102">
        <f>BL6/Constants!C$15*Constants!D$15</f>
        <v>1.3228781767410372E-2</v>
      </c>
      <c r="CD6" s="102">
        <f>BM6/Constants!C$5*Constants!D$5</f>
        <v>0</v>
      </c>
      <c r="CE6" s="101">
        <f>BN6/Constants!C$8*Constants!D$8</f>
        <v>7.1205141911540898E-2</v>
      </c>
      <c r="CF6" s="102">
        <f>BO6/Constants!C$11*Constants!D$11</f>
        <v>5.4325496461994976E-3</v>
      </c>
      <c r="CG6" s="102">
        <f>BP6/Constants!C$7*Constants!D$7</f>
        <v>9.978767400475653E-4</v>
      </c>
      <c r="CH6" s="101">
        <f>BQ6/Constants!C$13*Constants!D$13</f>
        <v>1.6045218342601879E-5</v>
      </c>
      <c r="CI6" s="101">
        <f>BR6/Constants!C$12*Constants!D$12</f>
        <v>4.9601575790133407E-4</v>
      </c>
      <c r="CJ6" s="101">
        <f>BS6/Constants!C$18*Constants!D$18</f>
        <v>9.3218439187870636E-3</v>
      </c>
      <c r="CK6" s="101">
        <f>BT6/Constants!D$18*Constants!E$18</f>
        <v>0</v>
      </c>
      <c r="CL6" s="101">
        <f>BU6/Constants!C$19*Constants!D$19</f>
        <v>0</v>
      </c>
      <c r="CM6" s="102">
        <f>BV6/Constants!C$14/Constants!D$14</f>
        <v>1.4211723092470944E-3</v>
      </c>
      <c r="CN6" s="102">
        <f>BW6/Constants!C$17/Constants!D$17</f>
        <v>7.8469162995594716E-3</v>
      </c>
      <c r="CO6" s="217">
        <f>(SUM(BX6:BZ6,CD6:CI6)-SUM(CA6:CC6,CJ6:CN6))/SUM(BX6:CN6)*100</f>
        <v>-2.2717737953147155</v>
      </c>
      <c r="CP6" s="104">
        <f t="shared" ref="CP6:CP37" si="22">ABS(BC6)</f>
        <v>2.2717737953147155</v>
      </c>
      <c r="CQ6" s="106">
        <f>R6*Constants!E$6</f>
        <v>0.47304000000000002</v>
      </c>
      <c r="CR6" s="106">
        <f>T6*Constants!E$8</f>
        <v>5.12256</v>
      </c>
      <c r="CS6" s="106">
        <f>U6*Constants!E$9</f>
        <v>18.378019999999999</v>
      </c>
      <c r="CT6" s="106">
        <f>V6*Constants!E$10</f>
        <v>110.773</v>
      </c>
      <c r="CU6" s="106">
        <f>AE6*Constants!E$21</f>
        <v>110.3674</v>
      </c>
      <c r="CV6" s="106">
        <f>AB6*Constants!E$18</f>
        <v>0.66469999999999985</v>
      </c>
      <c r="CW6" s="106">
        <f>AD6*Constants!E$20</f>
        <v>12.529439999999999</v>
      </c>
      <c r="CX6" s="107">
        <f>Y6*Constants!E$15</f>
        <v>1.00366</v>
      </c>
      <c r="CY6" s="218">
        <f t="shared" ref="CY6:CY37" si="23">BX6/SUM($BX6:$BZ6,$CD6:$CI6)*100</f>
        <v>0.36502654005034973</v>
      </c>
      <c r="CZ6" s="102">
        <f t="shared" ref="CZ6:CZ37" si="24">BY6/SUM($BX6:$BZ6,$CD6:$CI6)*100</f>
        <v>15.169988354168323</v>
      </c>
      <c r="DA6" s="102">
        <f t="shared" ref="DA6:DA37" si="25">BZ6/SUM($BX6:$BZ6,$CD6:$CI6)*100</f>
        <v>81.47043676814279</v>
      </c>
      <c r="DB6" s="102">
        <f t="shared" ref="DB6:DB37" si="26">CA6/SUM($CA6:$CC6,$CJ6:$CN6)*100</f>
        <v>92.632408305731161</v>
      </c>
      <c r="DC6" s="102">
        <f t="shared" ref="DC6:DC37" si="27">CB6/SUM($CA6:$CC6,$CJ6:$CN6)*100</f>
        <v>6.2024939131770447</v>
      </c>
      <c r="DD6" s="102">
        <f t="shared" ref="DD6:DD37" si="28">CC6/SUM($CA6:$CC6,$CJ6:$CN6)*100</f>
        <v>0.48439494257558224</v>
      </c>
      <c r="DE6" s="102">
        <f t="shared" ref="DE6:DE37" si="29">CD6/SUM($BX6:$BZ6,$CD6:$CI6)*100</f>
        <v>0</v>
      </c>
      <c r="DF6" s="102">
        <f t="shared" ref="DF6:DF37" si="30">CE6/SUM($BX6:$BZ6,$CD6:$CI6)*100</f>
        <v>2.7285183354036313</v>
      </c>
      <c r="DG6" s="102">
        <f t="shared" ref="DG6:DG37" si="31">CF6/SUM($BX6:$BZ6,$CD6:$CI6)*100</f>
        <v>0.20817051858502603</v>
      </c>
      <c r="DH6" s="102">
        <f t="shared" ref="DH6:DH37" si="32">CG6/SUM($BX6:$BZ6,$CD6:$CI6)*100</f>
        <v>3.8237757956792823E-2</v>
      </c>
      <c r="DI6" s="102">
        <f t="shared" ref="DI6:DI37" si="33">CH6/SUM($BX6:$BZ6,$CD6:$CI6)*100</f>
        <v>6.1483863760473879E-4</v>
      </c>
      <c r="DJ6" s="102">
        <f t="shared" ref="DJ6:DJ37" si="34">CI6/SUM($BX6:$BZ6,$CD6:$CI6)*100</f>
        <v>1.9006887055491736E-2</v>
      </c>
      <c r="DK6" s="102">
        <f t="shared" ref="DK6:DK37" si="35">CJ6/SUM($CA6:$CC6,$CJ6:$CN6)*100</f>
        <v>0.34133559152539655</v>
      </c>
      <c r="DL6" s="102">
        <f t="shared" ref="DL6:DL37" si="36">CK6/SUM($CA6:$CC6,$CJ6:$CN6)*100</f>
        <v>0</v>
      </c>
      <c r="DM6" s="102">
        <f t="shared" ref="DM6:DM37" si="37">CL6/SUM($CA6:$CC6,$CJ6:$CN6)*100</f>
        <v>0</v>
      </c>
      <c r="DN6" s="102">
        <f t="shared" ref="DN6:DN37" si="38">CM6/SUM($CA6:$CC6,$CJ6:$CN6)*100</f>
        <v>5.2038705546090101E-2</v>
      </c>
      <c r="DO6" s="102">
        <f t="shared" ref="DO6:DO37" si="39">CN6/SUM($CA6:$CC6,$CJ6:$CN6)*100</f>
        <v>0.2873285414447187</v>
      </c>
      <c r="DP6" s="105">
        <f t="shared" ref="DP6:DP37" si="40">IF(CY6&gt;20,CY6,0)</f>
        <v>0</v>
      </c>
      <c r="DQ6" s="106">
        <f t="shared" ref="DQ6:DQ37" si="41">IF(CZ6&gt;20,CZ6,0)</f>
        <v>0</v>
      </c>
      <c r="DR6" s="106">
        <f t="shared" ref="DR6:DR37" si="42">IF(DA6&gt;20,DA6,0)</f>
        <v>81.47043676814279</v>
      </c>
      <c r="DS6" s="94">
        <f t="shared" ref="DS6:DS37" si="43">IF(DF6&gt;20,DF6,IF(DI6&gt;20,DI6,IF(DJ6&gt;20,DJ6,0)))</f>
        <v>0</v>
      </c>
      <c r="DT6" s="106">
        <f t="shared" ref="DT6:DT37" si="44">IF(DB6&gt;20,DB6,0)</f>
        <v>92.632408305731161</v>
      </c>
      <c r="DU6" s="94">
        <f t="shared" ref="DU6:DU69" si="45">IF(DK6&gt;20,DK6,0)</f>
        <v>0</v>
      </c>
      <c r="DV6" s="106">
        <f t="shared" ref="DV6:DV37" si="46">IF(DC6&gt;20,DC6,0)</f>
        <v>0</v>
      </c>
      <c r="DW6" s="107">
        <f t="shared" ref="DW6:DW37" si="47">IF(DD6&gt;20,DD6,0)</f>
        <v>0</v>
      </c>
      <c r="DX6" s="54" t="str">
        <f>IF(DS6&gt;0,"K/Fe/Mn",IF(DR6+DQ6=0,"Na",IF(DP6+DQ6=0,"Ca",IF(DP6+DR6=0,"Mg",IF(DQ6=0,IF(DP6&gt;DR6,"Na-Ca","Ca-Na"),IF(DR6=0,IF(DP6&gt;DQ6,"Na-Mg","Mg-Na"),IF(DP6=0,IF(DR6&gt;DQ6,"Ca-Mg","Mg-Ca"),IF(DP6&gt;DR6,IF(DP6&gt;DQ6,IF(DR6&gt;DQ6,"Na-Ca-Mg","Na-Mg-Ca"),"Mg-Na-Ca"),IF(DR6&gt;DP6,IF(DR6&gt;DQ6,IF(DP6&gt;DQ6,"Ca-Na-Mg","Ca-Mg-Na"),"Mg-Ca-Na"),"x")))))))))</f>
        <v>Ca</v>
      </c>
      <c r="DY6" s="92" t="str">
        <f>IF(DU6&gt;0,"NO3",IF(DT6+DV6=0,"Cl",IF(DW6+DV6=0,"HCO3",IF(DW6+DT6=0,"SO4",IF(DV6=0,IF(DW6&gt;DT6,"Cl-HCO3","HCO3-Cl"),IF(DT6=0,IF(DW6&gt;DV6,"Cl-SO4","SO4-Cl"),IF(DW6=0,IF(DT6&gt;DV6,"HCO3-SO4","SO4-HCO3"),IF(DW6&gt;DT6,IF(DW6&gt;DV6,IF(DT6&gt;DV6,"Cl-HCO3-SO4","Cl-SO4-HCO3"),"SO4-Cl-HCO3"),IF(DT6&gt;DW6,IF(DT6&gt;DV6,IF(DW6&gt;DV6,"HCO3-Cl-SO4","HCO3-SO4-Cl"),"SO4-HCO3-Cl"),"x")))))))))</f>
        <v>HCO3</v>
      </c>
      <c r="EC6" s="53"/>
      <c r="ED6" s="53"/>
    </row>
    <row r="7" spans="1:134" x14ac:dyDescent="0.2">
      <c r="B7" s="63" t="s">
        <v>148</v>
      </c>
      <c r="C7" s="81" t="s">
        <v>300</v>
      </c>
      <c r="D7" s="69" t="s">
        <v>315</v>
      </c>
      <c r="E7" s="77">
        <v>713274</v>
      </c>
      <c r="F7" s="71">
        <v>5227482</v>
      </c>
      <c r="G7" s="71">
        <v>1730</v>
      </c>
      <c r="H7" s="75">
        <v>43338</v>
      </c>
      <c r="I7" s="67">
        <v>6.1</v>
      </c>
      <c r="J7" s="111">
        <v>331</v>
      </c>
      <c r="K7" s="112">
        <f t="shared" ref="K7:K70" si="48">SUM(CQ7:CX7)</f>
        <v>377.89828999999997</v>
      </c>
      <c r="L7" s="64">
        <v>7.94</v>
      </c>
      <c r="M7" s="73">
        <v>491.39032967032961</v>
      </c>
      <c r="N7" s="67">
        <v>9.1300000000000008</v>
      </c>
      <c r="O7" s="201">
        <v>91.28</v>
      </c>
      <c r="P7" s="203">
        <v>0.05</v>
      </c>
      <c r="Q7" s="171">
        <v>0</v>
      </c>
      <c r="R7" s="171">
        <v>1.482</v>
      </c>
      <c r="S7" s="171">
        <v>3.5000000000000003E-2</v>
      </c>
      <c r="T7" s="171">
        <v>3.04</v>
      </c>
      <c r="U7" s="171">
        <v>21.140999999999998</v>
      </c>
      <c r="V7" s="171">
        <v>41.027999999999999</v>
      </c>
      <c r="W7" s="171">
        <v>0.36</v>
      </c>
      <c r="X7" s="171">
        <v>2.4E-2</v>
      </c>
      <c r="Y7" s="171">
        <v>1.7330000000000001</v>
      </c>
      <c r="Z7" s="172">
        <v>0</v>
      </c>
      <c r="AA7" s="171">
        <v>0.88700000000000001</v>
      </c>
      <c r="AB7" s="171">
        <v>3.58</v>
      </c>
      <c r="AC7" s="172">
        <v>0</v>
      </c>
      <c r="AD7" s="171">
        <v>3.5619999999999998</v>
      </c>
      <c r="AE7" s="208">
        <v>235.47</v>
      </c>
      <c r="AF7" s="182">
        <v>0.69</v>
      </c>
      <c r="AG7" s="182">
        <v>0</v>
      </c>
      <c r="AH7" s="182">
        <v>0.02</v>
      </c>
      <c r="AI7" s="182">
        <v>0.08</v>
      </c>
      <c r="AJ7" s="182">
        <v>0.08</v>
      </c>
      <c r="AK7" s="182">
        <v>1.22</v>
      </c>
      <c r="AL7" s="182">
        <v>0.01</v>
      </c>
      <c r="AM7" s="182">
        <v>0.28000000000000003</v>
      </c>
      <c r="AN7" s="182">
        <v>1.39</v>
      </c>
      <c r="AO7" s="182">
        <v>1.95</v>
      </c>
      <c r="AP7" s="182">
        <v>0.18</v>
      </c>
      <c r="AQ7" s="182">
        <v>0.08</v>
      </c>
      <c r="AR7" s="182"/>
      <c r="AS7" s="182">
        <v>0</v>
      </c>
      <c r="AT7" s="182">
        <v>0.01</v>
      </c>
      <c r="AU7" s="182">
        <v>0</v>
      </c>
      <c r="AV7" s="182">
        <v>0.13</v>
      </c>
      <c r="AW7" s="182">
        <v>747.49</v>
      </c>
      <c r="AX7" s="182">
        <v>0</v>
      </c>
      <c r="AY7" s="182">
        <v>0.09</v>
      </c>
      <c r="AZ7" s="183">
        <v>0.9</v>
      </c>
      <c r="BA7" s="45">
        <f t="shared" si="0"/>
        <v>313.09659999999997</v>
      </c>
      <c r="BB7" s="49">
        <f t="shared" si="1"/>
        <v>7.9916951202063569</v>
      </c>
      <c r="BC7" s="210">
        <f t="shared" si="2"/>
        <v>-1.4109050859007533</v>
      </c>
      <c r="BD7" s="215" t="str">
        <f t="shared" si="3"/>
        <v>Ca-Mg</v>
      </c>
      <c r="BE7" s="44" t="str">
        <f t="shared" si="4"/>
        <v>HCO3</v>
      </c>
      <c r="BF7" s="213"/>
      <c r="BG7" s="101">
        <f t="shared" si="5"/>
        <v>1.482</v>
      </c>
      <c r="BH7" s="101">
        <f t="shared" si="6"/>
        <v>21.140999999999998</v>
      </c>
      <c r="BI7" s="101">
        <f t="shared" si="7"/>
        <v>41.027999999999999</v>
      </c>
      <c r="BJ7" s="101">
        <f t="shared" si="8"/>
        <v>235.47</v>
      </c>
      <c r="BK7" s="101">
        <f t="shared" si="9"/>
        <v>3.5619999999999998</v>
      </c>
      <c r="BL7" s="102">
        <f t="shared" si="10"/>
        <v>1.7330000000000001</v>
      </c>
      <c r="BM7" s="101">
        <f t="shared" si="11"/>
        <v>0</v>
      </c>
      <c r="BN7" s="101">
        <f t="shared" si="12"/>
        <v>3.04</v>
      </c>
      <c r="BO7" s="101">
        <f t="shared" si="13"/>
        <v>0.36</v>
      </c>
      <c r="BP7" s="101">
        <f t="shared" si="14"/>
        <v>3.5000000000000003E-2</v>
      </c>
      <c r="BQ7" s="101">
        <f t="shared" si="15"/>
        <v>8.0000000000000007E-5</v>
      </c>
      <c r="BR7" s="101">
        <f t="shared" si="16"/>
        <v>1.2199999999999999E-3</v>
      </c>
      <c r="BS7" s="101">
        <f t="shared" si="17"/>
        <v>3.58</v>
      </c>
      <c r="BT7" s="101">
        <f t="shared" si="18"/>
        <v>0</v>
      </c>
      <c r="BU7" s="101">
        <f t="shared" si="19"/>
        <v>0</v>
      </c>
      <c r="BV7" s="101">
        <f t="shared" si="20"/>
        <v>2.4E-2</v>
      </c>
      <c r="BW7" s="103">
        <f t="shared" si="21"/>
        <v>0.88700000000000001</v>
      </c>
      <c r="BX7" s="101">
        <f>BG7/Constants!C$6*Constants!D$6</f>
        <v>6.4463370712228907E-2</v>
      </c>
      <c r="BY7" s="101">
        <f>BH7/Constants!C$9*Constants!D$9</f>
        <v>1.7396420489611191</v>
      </c>
      <c r="BZ7" s="101">
        <f>BI7/Constants!C$10*Constants!D$10</f>
        <v>2.0474075552672288</v>
      </c>
      <c r="CA7" s="101">
        <f>BJ7/Constants!C$21*Constants!D$21</f>
        <v>3.8590821261580772</v>
      </c>
      <c r="CB7" s="101">
        <f>BK7/Constants!C$20*Constants!D$20</f>
        <v>7.4159974849733398E-2</v>
      </c>
      <c r="CC7" s="102">
        <f>BL7/Constants!C$15*Constants!D$15</f>
        <v>4.8881617916678416E-2</v>
      </c>
      <c r="CD7" s="102">
        <f>BM7/Constants!C$5*Constants!D$5</f>
        <v>0</v>
      </c>
      <c r="CE7" s="101">
        <f>BN7/Constants!C$8*Constants!D$8</f>
        <v>7.7752741167774558E-2</v>
      </c>
      <c r="CF7" s="102">
        <f>BO7/Constants!C$11*Constants!D$11</f>
        <v>8.2173019858479794E-3</v>
      </c>
      <c r="CG7" s="102">
        <f>BP7/Constants!C$7*Constants!D$7</f>
        <v>1.940315883425822E-3</v>
      </c>
      <c r="CH7" s="101">
        <f>BQ7/Constants!C$13*Constants!D$13</f>
        <v>2.9173124259276147E-6</v>
      </c>
      <c r="CI7" s="101">
        <f>BR7/Constants!C$12*Constants!D$12</f>
        <v>4.3692362789864801E-5</v>
      </c>
      <c r="CJ7" s="101">
        <f>BS7/Constants!C$18*Constants!D$18</f>
        <v>5.7737372368957936E-2</v>
      </c>
      <c r="CK7" s="101">
        <f>BT7/Constants!D$18*Constants!E$18</f>
        <v>0</v>
      </c>
      <c r="CL7" s="101">
        <f>BU7/Constants!C$19*Constants!D$19</f>
        <v>0</v>
      </c>
      <c r="CM7" s="102">
        <f>BV7/Constants!C$14/Constants!D$14</f>
        <v>1.2632642748863063E-3</v>
      </c>
      <c r="CN7" s="102">
        <f>BW7/Constants!C$17/Constants!D$17</f>
        <v>1.110082098518222E-2</v>
      </c>
      <c r="CO7" s="217">
        <f>(SUM(BX7:BZ7,CD7:CI7)-SUM(CA7:CC7,CJ7:CN7))/SUM(BX7:CN7)*100</f>
        <v>-1.4109050859007533</v>
      </c>
      <c r="CP7" s="104">
        <f t="shared" si="22"/>
        <v>1.4109050859007533</v>
      </c>
      <c r="CQ7" s="106">
        <f>R7*Constants!E$6</f>
        <v>3.20112</v>
      </c>
      <c r="CR7" s="106">
        <f>T7*Constants!E$8</f>
        <v>5.5936000000000003</v>
      </c>
      <c r="CS7" s="106">
        <f>U7*Constants!E$9</f>
        <v>80.758619999999993</v>
      </c>
      <c r="CT7" s="106">
        <f>V7*Constants!E$10</f>
        <v>106.6728</v>
      </c>
      <c r="CU7" s="106">
        <f>AE7*Constants!E$21</f>
        <v>168.36105000000001</v>
      </c>
      <c r="CV7" s="106">
        <f>AB7*Constants!E$18</f>
        <v>4.117</v>
      </c>
      <c r="CW7" s="106">
        <f>AD7*Constants!E$20</f>
        <v>5.4854799999999999</v>
      </c>
      <c r="CX7" s="107">
        <f>Y7*Constants!E$15</f>
        <v>3.7086200000000002</v>
      </c>
      <c r="CY7" s="218">
        <f t="shared" si="23"/>
        <v>1.636346301260412</v>
      </c>
      <c r="CZ7" s="102">
        <f t="shared" si="24"/>
        <v>44.159292337386134</v>
      </c>
      <c r="DA7" s="102">
        <f t="shared" si="25"/>
        <v>51.971650616752441</v>
      </c>
      <c r="DB7" s="102">
        <f t="shared" si="26"/>
        <v>95.233654548296613</v>
      </c>
      <c r="DC7" s="102">
        <f t="shared" si="27"/>
        <v>1.8301049822904387</v>
      </c>
      <c r="DD7" s="102">
        <f t="shared" si="28"/>
        <v>1.2062907609259033</v>
      </c>
      <c r="DE7" s="102">
        <f t="shared" si="29"/>
        <v>0</v>
      </c>
      <c r="DF7" s="102">
        <f t="shared" si="30"/>
        <v>1.9736853505646745</v>
      </c>
      <c r="DG7" s="102">
        <f t="shared" si="31"/>
        <v>0.20858902602080912</v>
      </c>
      <c r="DH7" s="102">
        <f t="shared" si="32"/>
        <v>4.9253222163859946E-2</v>
      </c>
      <c r="DI7" s="102">
        <f t="shared" si="33"/>
        <v>7.4053425147408561E-5</v>
      </c>
      <c r="DJ7" s="102">
        <f t="shared" si="34"/>
        <v>1.1090924265144009E-3</v>
      </c>
      <c r="DK7" s="102">
        <f t="shared" si="35"/>
        <v>1.4248312927680029</v>
      </c>
      <c r="DL7" s="102">
        <f t="shared" si="36"/>
        <v>0</v>
      </c>
      <c r="DM7" s="102">
        <f t="shared" si="37"/>
        <v>0</v>
      </c>
      <c r="DN7" s="102">
        <f t="shared" si="38"/>
        <v>3.1174582355285932E-2</v>
      </c>
      <c r="DO7" s="102">
        <f t="shared" si="39"/>
        <v>0.27394383336376321</v>
      </c>
      <c r="DP7" s="105">
        <f t="shared" si="40"/>
        <v>0</v>
      </c>
      <c r="DQ7" s="106">
        <f t="shared" si="41"/>
        <v>44.159292337386134</v>
      </c>
      <c r="DR7" s="106">
        <f t="shared" si="42"/>
        <v>51.971650616752441</v>
      </c>
      <c r="DS7" s="94">
        <f t="shared" si="43"/>
        <v>0</v>
      </c>
      <c r="DT7" s="106">
        <f t="shared" si="44"/>
        <v>95.233654548296613</v>
      </c>
      <c r="DU7" s="94">
        <f t="shared" si="45"/>
        <v>0</v>
      </c>
      <c r="DV7" s="106">
        <f t="shared" si="46"/>
        <v>0</v>
      </c>
      <c r="DW7" s="107">
        <f t="shared" si="47"/>
        <v>0</v>
      </c>
      <c r="DX7" s="54" t="str">
        <f t="shared" ref="DX7:DX70" si="49">IF(DS7&gt;0,"K/Fe/Mn",IF(DR7+DQ7=0,"Na",IF(DP7+DQ7=0,"Ca",IF(DP7+DR7=0,"Mg",IF(DQ7=0,IF(DP7&gt;DR7,"Na-Ca","Ca-Na"),IF(DR7=0,IF(DP7&gt;DQ7,"Na-Mg","Mg-Na"),IF(DP7=0,IF(DR7&gt;DQ7,"Ca-Mg","Mg-Ca"),IF(DP7&gt;DR7,IF(DP7&gt;DQ7,IF(DR7&gt;DQ7,"Na-Ca-Mg","Na-Mg-Ca"),"Mg-Na-Ca"),IF(DR7&gt;DP7,IF(DR7&gt;DQ7,IF(DP7&gt;DQ7,"Ca-Na-Mg","Ca-Mg-Na"),"Mg-Ca-Na"),"x")))))))))</f>
        <v>Ca-Mg</v>
      </c>
      <c r="DY7" s="92" t="str">
        <f t="shared" ref="DY7:DY70" si="50">IF(DU7&gt;0,"NO3",IF(DT7+DV7=0,"Cl",IF(DW7+DV7=0,"HCO3",IF(DW7+DT7=0,"SO4",IF(DV7=0,IF(DW7&gt;DT7,"Cl-HCO3","HCO3-Cl"),IF(DT7=0,IF(DW7&gt;DV7,"Cl-SO4","SO4-Cl"),IF(DW7=0,IF(DT7&gt;DV7,"HCO3-SO4","SO4-HCO3"),IF(DW7&gt;DT7,IF(DW7&gt;DV7,IF(DT7&gt;DV7,"Cl-HCO3-SO4","Cl-SO4-HCO3"),"SO4-Cl-HCO3"),IF(DT7&gt;DW7,IF(DT7&gt;DV7,IF(DW7&gt;DV7,"HCO3-Cl-SO4","HCO3-SO4-Cl"),"SO4-HCO3-Cl"),"x")))))))))</f>
        <v>HCO3</v>
      </c>
      <c r="EC7" s="53"/>
      <c r="ED7" s="53"/>
    </row>
    <row r="8" spans="1:134" x14ac:dyDescent="0.2">
      <c r="A8" s="37"/>
      <c r="B8" s="63" t="s">
        <v>149</v>
      </c>
      <c r="C8" s="81" t="s">
        <v>301</v>
      </c>
      <c r="D8" s="69" t="s">
        <v>315</v>
      </c>
      <c r="E8" s="77">
        <v>713804</v>
      </c>
      <c r="F8" s="71">
        <v>5227601</v>
      </c>
      <c r="G8" s="71">
        <v>1583</v>
      </c>
      <c r="H8" s="75">
        <v>43338</v>
      </c>
      <c r="I8" s="67">
        <v>6.5</v>
      </c>
      <c r="J8" s="111">
        <v>355</v>
      </c>
      <c r="K8" s="112">
        <f t="shared" si="48"/>
        <v>670.68829000000017</v>
      </c>
      <c r="L8" s="64">
        <v>7.85</v>
      </c>
      <c r="M8" s="73">
        <v>332.09670329670325</v>
      </c>
      <c r="N8" s="67">
        <v>7.51</v>
      </c>
      <c r="O8" s="201">
        <v>74.459999999999994</v>
      </c>
      <c r="P8" s="203">
        <v>2.7</v>
      </c>
      <c r="Q8" s="171">
        <v>0</v>
      </c>
      <c r="R8" s="171">
        <v>1.046</v>
      </c>
      <c r="S8" s="171">
        <v>0.47599999999999998</v>
      </c>
      <c r="T8" s="171">
        <v>1.04</v>
      </c>
      <c r="U8" s="171">
        <v>11.945</v>
      </c>
      <c r="V8" s="171">
        <v>117.964</v>
      </c>
      <c r="W8" s="171">
        <v>0.59599999999999997</v>
      </c>
      <c r="X8" s="171">
        <v>0.105</v>
      </c>
      <c r="Y8" s="171">
        <v>1.43</v>
      </c>
      <c r="Z8" s="172">
        <v>0</v>
      </c>
      <c r="AA8" s="171">
        <v>0.82799999999999996</v>
      </c>
      <c r="AB8" s="172">
        <v>3.1019999999999999</v>
      </c>
      <c r="AC8" s="172">
        <v>0</v>
      </c>
      <c r="AD8" s="171">
        <v>22.606999999999999</v>
      </c>
      <c r="AE8" s="208">
        <v>381.45</v>
      </c>
      <c r="AF8" s="182">
        <v>0.75</v>
      </c>
      <c r="AG8" s="182">
        <v>0.12</v>
      </c>
      <c r="AH8" s="182">
        <v>0.02</v>
      </c>
      <c r="AI8" s="182">
        <v>0.11</v>
      </c>
      <c r="AJ8" s="182">
        <v>0.1</v>
      </c>
      <c r="AK8" s="182">
        <v>2.88</v>
      </c>
      <c r="AL8" s="182">
        <v>0.01</v>
      </c>
      <c r="AM8" s="182">
        <v>0.25</v>
      </c>
      <c r="AN8" s="182">
        <v>2.02</v>
      </c>
      <c r="AO8" s="182">
        <v>0.51</v>
      </c>
      <c r="AP8" s="182">
        <v>0.31</v>
      </c>
      <c r="AQ8" s="182">
        <v>0.2</v>
      </c>
      <c r="AR8" s="182"/>
      <c r="AS8" s="182">
        <v>0</v>
      </c>
      <c r="AT8" s="182">
        <v>0</v>
      </c>
      <c r="AU8" s="182">
        <v>0</v>
      </c>
      <c r="AV8" s="182">
        <v>0.23</v>
      </c>
      <c r="AW8" s="182">
        <v>196.32</v>
      </c>
      <c r="AX8" s="182">
        <v>0</v>
      </c>
      <c r="AY8" s="182">
        <v>0.12</v>
      </c>
      <c r="AZ8" s="183">
        <v>2.56</v>
      </c>
      <c r="BA8" s="45">
        <f t="shared" si="0"/>
        <v>542.79550999999992</v>
      </c>
      <c r="BB8" s="49">
        <f t="shared" si="1"/>
        <v>13.810294636427374</v>
      </c>
      <c r="BC8" s="210">
        <f t="shared" si="2"/>
        <v>1.1107112153910068</v>
      </c>
      <c r="BD8" s="215" t="str">
        <f t="shared" si="3"/>
        <v>Ca</v>
      </c>
      <c r="BE8" s="44" t="str">
        <f t="shared" si="4"/>
        <v>HCO3</v>
      </c>
      <c r="BF8" s="213"/>
      <c r="BG8" s="101">
        <f t="shared" si="5"/>
        <v>1.046</v>
      </c>
      <c r="BH8" s="101">
        <f t="shared" si="6"/>
        <v>11.945</v>
      </c>
      <c r="BI8" s="101">
        <f t="shared" si="7"/>
        <v>117.964</v>
      </c>
      <c r="BJ8" s="101">
        <f t="shared" si="8"/>
        <v>381.45</v>
      </c>
      <c r="BK8" s="101">
        <f t="shared" si="9"/>
        <v>22.606999999999999</v>
      </c>
      <c r="BL8" s="102">
        <f t="shared" si="10"/>
        <v>1.43</v>
      </c>
      <c r="BM8" s="101">
        <f t="shared" si="11"/>
        <v>0</v>
      </c>
      <c r="BN8" s="101">
        <f t="shared" si="12"/>
        <v>1.04</v>
      </c>
      <c r="BO8" s="101">
        <f t="shared" si="13"/>
        <v>0.59599999999999997</v>
      </c>
      <c r="BP8" s="101">
        <f t="shared" si="14"/>
        <v>0.47599999999999998</v>
      </c>
      <c r="BQ8" s="101">
        <f t="shared" si="15"/>
        <v>1E-4</v>
      </c>
      <c r="BR8" s="101">
        <f t="shared" si="16"/>
        <v>2.8799999999999997E-3</v>
      </c>
      <c r="BS8" s="101">
        <f t="shared" si="17"/>
        <v>3.1019999999999999</v>
      </c>
      <c r="BT8" s="101">
        <f t="shared" si="18"/>
        <v>0</v>
      </c>
      <c r="BU8" s="101">
        <f t="shared" si="19"/>
        <v>0</v>
      </c>
      <c r="BV8" s="101">
        <f t="shared" si="20"/>
        <v>0.105</v>
      </c>
      <c r="BW8" s="103">
        <f t="shared" si="21"/>
        <v>0.82799999999999996</v>
      </c>
      <c r="BX8" s="101">
        <f>BG8/Constants!C$6*Constants!D$6</f>
        <v>4.5498438437915949E-2</v>
      </c>
      <c r="BY8" s="101">
        <f>BH8/Constants!C$9*Constants!D$9</f>
        <v>0.98292532400740595</v>
      </c>
      <c r="BZ8" s="101">
        <f>BI8/Constants!C$10*Constants!D$10</f>
        <v>5.8867208942562002</v>
      </c>
      <c r="CA8" s="101">
        <f>BJ8/Constants!C$21*Constants!D$21</f>
        <v>6.2515262115046433</v>
      </c>
      <c r="CB8" s="101">
        <f>BK8/Constants!C$20*Constants!D$20</f>
        <v>0.47067224913754152</v>
      </c>
      <c r="CC8" s="102">
        <f>BL8/Constants!C$15*Constants!D$15</f>
        <v>4.0335091529630773E-2</v>
      </c>
      <c r="CD8" s="102">
        <f>BM8/Constants!C$5*Constants!D$5</f>
        <v>0</v>
      </c>
      <c r="CE8" s="101">
        <f>BN8/Constants!C$8*Constants!D$8</f>
        <v>2.659962197844919E-2</v>
      </c>
      <c r="CF8" s="102">
        <f>BO8/Constants!C$11*Constants!D$11</f>
        <v>1.3604199954348322E-2</v>
      </c>
      <c r="CG8" s="102">
        <f>BP8/Constants!C$7*Constants!D$7</f>
        <v>2.6388296014591174E-2</v>
      </c>
      <c r="CH8" s="101">
        <f>BQ8/Constants!C$13*Constants!D$13</f>
        <v>3.646640532409518E-6</v>
      </c>
      <c r="CI8" s="101">
        <f>BR8/Constants!C$12*Constants!D$12</f>
        <v>1.031426269137792E-4</v>
      </c>
      <c r="CJ8" s="101">
        <f>BS8/Constants!C$18*Constants!D$18</f>
        <v>5.0028304214666905E-2</v>
      </c>
      <c r="CK8" s="101">
        <f>BT8/Constants!D$18*Constants!E$18</f>
        <v>0</v>
      </c>
      <c r="CL8" s="101">
        <f>BU8/Constants!C$19*Constants!D$19</f>
        <v>0</v>
      </c>
      <c r="CM8" s="102">
        <f>BV8/Constants!C$14/Constants!D$14</f>
        <v>5.5267812026275898E-3</v>
      </c>
      <c r="CN8" s="102">
        <f>BW8/Constants!C$17/Constants!D$17</f>
        <v>1.0362434921906288E-2</v>
      </c>
      <c r="CO8" s="217">
        <f t="shared" ref="CO8:CO71" si="51">(SUM(BX8:BZ8,CD8:CI8)-SUM(CA8:CC8,CJ8:CN8))/SUM(BX8:CN8)*100</f>
        <v>1.1107112153910068</v>
      </c>
      <c r="CP8" s="104">
        <f t="shared" si="22"/>
        <v>1.1107112153910068</v>
      </c>
      <c r="CQ8" s="106">
        <f>R8*Constants!E$6</f>
        <v>2.25936</v>
      </c>
      <c r="CR8" s="106">
        <f>T8*Constants!E$8</f>
        <v>1.9136000000000002</v>
      </c>
      <c r="CS8" s="106">
        <f>U8*Constants!E$9</f>
        <v>45.629899999999999</v>
      </c>
      <c r="CT8" s="106">
        <f>V8*Constants!E$10</f>
        <v>306.70640000000003</v>
      </c>
      <c r="CU8" s="106">
        <f>AE8*Constants!E$21</f>
        <v>272.73674999999997</v>
      </c>
      <c r="CV8" s="106">
        <f>AB8*Constants!E$18</f>
        <v>3.5672999999999995</v>
      </c>
      <c r="CW8" s="106">
        <f>AD8*Constants!E$20</f>
        <v>34.814779999999999</v>
      </c>
      <c r="CX8" s="107">
        <f>Y8*Constants!E$15</f>
        <v>3.0602</v>
      </c>
      <c r="CY8" s="218">
        <f t="shared" si="23"/>
        <v>0.65166797309898916</v>
      </c>
      <c r="CZ8" s="102">
        <f t="shared" si="24"/>
        <v>14.078306324240373</v>
      </c>
      <c r="DA8" s="102">
        <f t="shared" si="25"/>
        <v>84.314706285887254</v>
      </c>
      <c r="DB8" s="102">
        <f t="shared" si="26"/>
        <v>91.55116065297922</v>
      </c>
      <c r="DC8" s="102">
        <f t="shared" si="27"/>
        <v>6.892811329238417</v>
      </c>
      <c r="DD8" s="102">
        <f t="shared" si="28"/>
        <v>0.59069166786602467</v>
      </c>
      <c r="DE8" s="102">
        <f t="shared" si="29"/>
        <v>0</v>
      </c>
      <c r="DF8" s="102">
        <f t="shared" si="30"/>
        <v>0.38098278391572188</v>
      </c>
      <c r="DG8" s="102">
        <f t="shared" si="31"/>
        <v>0.19485111389000034</v>
      </c>
      <c r="DH8" s="102">
        <f t="shared" si="32"/>
        <v>0.37795599074965619</v>
      </c>
      <c r="DI8" s="102">
        <f t="shared" si="33"/>
        <v>5.2230338577852508E-5</v>
      </c>
      <c r="DJ8" s="102">
        <f t="shared" si="34"/>
        <v>1.4772978794145731E-3</v>
      </c>
      <c r="DK8" s="102">
        <f t="shared" si="35"/>
        <v>0.7326449832241394</v>
      </c>
      <c r="DL8" s="102">
        <f t="shared" si="36"/>
        <v>0</v>
      </c>
      <c r="DM8" s="102">
        <f t="shared" si="37"/>
        <v>0</v>
      </c>
      <c r="DN8" s="102">
        <f t="shared" si="38"/>
        <v>8.0937552952184133E-2</v>
      </c>
      <c r="DO8" s="102">
        <f t="shared" si="39"/>
        <v>0.15175381374001301</v>
      </c>
      <c r="DP8" s="105">
        <f t="shared" si="40"/>
        <v>0</v>
      </c>
      <c r="DQ8" s="106">
        <f t="shared" si="41"/>
        <v>0</v>
      </c>
      <c r="DR8" s="106">
        <f t="shared" si="42"/>
        <v>84.314706285887254</v>
      </c>
      <c r="DS8" s="94">
        <f t="shared" si="43"/>
        <v>0</v>
      </c>
      <c r="DT8" s="106">
        <f t="shared" si="44"/>
        <v>91.55116065297922</v>
      </c>
      <c r="DU8" s="94">
        <f t="shared" si="45"/>
        <v>0</v>
      </c>
      <c r="DV8" s="106">
        <f t="shared" si="46"/>
        <v>0</v>
      </c>
      <c r="DW8" s="107">
        <f t="shared" si="47"/>
        <v>0</v>
      </c>
      <c r="DX8" s="54" t="str">
        <f t="shared" si="49"/>
        <v>Ca</v>
      </c>
      <c r="DY8" s="92" t="str">
        <f t="shared" si="50"/>
        <v>HCO3</v>
      </c>
      <c r="EC8" s="53"/>
      <c r="ED8" s="53"/>
    </row>
    <row r="9" spans="1:134" x14ac:dyDescent="0.2">
      <c r="A9" s="37"/>
      <c r="B9" s="63" t="s">
        <v>150</v>
      </c>
      <c r="C9" s="82" t="s">
        <v>302</v>
      </c>
      <c r="D9" s="69" t="s">
        <v>315</v>
      </c>
      <c r="E9" s="77">
        <v>711382</v>
      </c>
      <c r="F9" s="71">
        <v>5225236</v>
      </c>
      <c r="G9" s="71">
        <v>1268</v>
      </c>
      <c r="H9" s="75">
        <v>43339</v>
      </c>
      <c r="I9" s="67">
        <v>10</v>
      </c>
      <c r="J9" s="113">
        <v>207.3</v>
      </c>
      <c r="K9" s="112">
        <f t="shared" si="48"/>
        <v>220.68696283</v>
      </c>
      <c r="L9" s="64">
        <v>7.28</v>
      </c>
      <c r="M9" s="73">
        <v>387.22747252747251</v>
      </c>
      <c r="N9" s="67">
        <v>9.2899999999999991</v>
      </c>
      <c r="O9" s="201"/>
      <c r="P9" s="203">
        <v>0.4</v>
      </c>
      <c r="Q9" s="173">
        <v>0</v>
      </c>
      <c r="R9" s="173">
        <v>0</v>
      </c>
      <c r="S9" s="173">
        <v>2E-3</v>
      </c>
      <c r="T9" s="173">
        <v>0.251</v>
      </c>
      <c r="U9" s="173">
        <v>2.9910000000000001</v>
      </c>
      <c r="V9" s="173">
        <v>40.220999999999997</v>
      </c>
      <c r="W9" s="173">
        <v>0</v>
      </c>
      <c r="X9" s="173">
        <v>3.0000000000000001E-3</v>
      </c>
      <c r="Y9" s="173">
        <v>0.27600000000000002</v>
      </c>
      <c r="Z9" s="173">
        <v>0</v>
      </c>
      <c r="AA9" s="173">
        <v>0.47599999999999998</v>
      </c>
      <c r="AB9" s="173">
        <v>3.61</v>
      </c>
      <c r="AC9" s="173">
        <v>0</v>
      </c>
      <c r="AD9" s="173">
        <v>1.708</v>
      </c>
      <c r="AE9" s="208">
        <v>135.45796200000001</v>
      </c>
      <c r="AF9" s="184">
        <v>1.59</v>
      </c>
      <c r="AG9" s="184">
        <v>0.11</v>
      </c>
      <c r="AH9" s="184">
        <v>0.05</v>
      </c>
      <c r="AI9" s="184">
        <v>0.1</v>
      </c>
      <c r="AJ9" s="184">
        <v>0</v>
      </c>
      <c r="AK9" s="184">
        <v>1.6</v>
      </c>
      <c r="AL9" s="184">
        <v>0.01</v>
      </c>
      <c r="AM9" s="184">
        <v>0.11</v>
      </c>
      <c r="AN9" s="184">
        <v>1.1000000000000001</v>
      </c>
      <c r="AO9" s="184">
        <v>0.46</v>
      </c>
      <c r="AP9" s="184">
        <v>0.81</v>
      </c>
      <c r="AQ9" s="184">
        <v>0.35</v>
      </c>
      <c r="AR9" s="184"/>
      <c r="AS9" s="184">
        <v>0</v>
      </c>
      <c r="AT9" s="184">
        <v>0.02</v>
      </c>
      <c r="AU9" s="184">
        <v>0</v>
      </c>
      <c r="AV9" s="184">
        <v>1.1299999999999999</v>
      </c>
      <c r="AW9" s="184">
        <v>4.6900000000000004</v>
      </c>
      <c r="AX9" s="184">
        <v>0.01</v>
      </c>
      <c r="AY9" s="184">
        <v>0.06</v>
      </c>
      <c r="AZ9" s="185">
        <v>0.99</v>
      </c>
      <c r="BA9" s="45">
        <f t="shared" si="0"/>
        <v>185.00915200000003</v>
      </c>
      <c r="BB9" s="49">
        <f t="shared" si="1"/>
        <v>4.5875275364198522</v>
      </c>
      <c r="BC9" s="210">
        <f t="shared" si="2"/>
        <v>-1.4786872935763713</v>
      </c>
      <c r="BD9" s="215" t="str">
        <f t="shared" si="3"/>
        <v>Ca</v>
      </c>
      <c r="BE9" s="44" t="str">
        <f t="shared" si="4"/>
        <v>HCO3</v>
      </c>
      <c r="BF9" s="213"/>
      <c r="BG9" s="101">
        <f t="shared" si="5"/>
        <v>0</v>
      </c>
      <c r="BH9" s="101">
        <f t="shared" si="6"/>
        <v>2.9910000000000001</v>
      </c>
      <c r="BI9" s="101">
        <f t="shared" si="7"/>
        <v>40.220999999999997</v>
      </c>
      <c r="BJ9" s="101">
        <f t="shared" si="8"/>
        <v>135.45796200000001</v>
      </c>
      <c r="BK9" s="101">
        <f t="shared" si="9"/>
        <v>1.708</v>
      </c>
      <c r="BL9" s="102">
        <f t="shared" si="10"/>
        <v>0.27600000000000002</v>
      </c>
      <c r="BM9" s="101">
        <f t="shared" si="11"/>
        <v>0</v>
      </c>
      <c r="BN9" s="101">
        <f t="shared" si="12"/>
        <v>0.251</v>
      </c>
      <c r="BO9" s="101">
        <f t="shared" si="13"/>
        <v>0</v>
      </c>
      <c r="BP9" s="101">
        <f t="shared" si="14"/>
        <v>2E-3</v>
      </c>
      <c r="BQ9" s="101">
        <f t="shared" si="15"/>
        <v>0</v>
      </c>
      <c r="BR9" s="101">
        <f t="shared" si="16"/>
        <v>1.6000000000000001E-3</v>
      </c>
      <c r="BS9" s="101">
        <f t="shared" si="17"/>
        <v>3.61</v>
      </c>
      <c r="BT9" s="101">
        <f t="shared" si="18"/>
        <v>0</v>
      </c>
      <c r="BU9" s="101">
        <f t="shared" si="19"/>
        <v>0</v>
      </c>
      <c r="BV9" s="101">
        <f t="shared" si="20"/>
        <v>3.0000000000000001E-3</v>
      </c>
      <c r="BW9" s="103">
        <f t="shared" si="21"/>
        <v>0.47599999999999998</v>
      </c>
      <c r="BX9" s="101">
        <f>BG9/Constants!C$6*Constants!D$6</f>
        <v>0</v>
      </c>
      <c r="BY9" s="101">
        <f>BH9/Constants!C$9*Constants!D$9</f>
        <v>0.24612219707879038</v>
      </c>
      <c r="BZ9" s="101">
        <f>BI9/Constants!C$10*Constants!D$10</f>
        <v>2.0071360846349613</v>
      </c>
      <c r="CA9" s="101">
        <f>BJ9/Constants!C$21*Constants!D$21</f>
        <v>2.2200000000000002</v>
      </c>
      <c r="CB9" s="101">
        <f>BK9/Constants!C$20*Constants!D$20</f>
        <v>3.5560145155346619E-2</v>
      </c>
      <c r="CC9" s="102">
        <f>BL9/Constants!C$15*Constants!D$15</f>
        <v>7.7849547287958702E-3</v>
      </c>
      <c r="CD9" s="102">
        <f>BM9/Constants!C$5*Constants!D$5</f>
        <v>0</v>
      </c>
      <c r="CE9" s="101">
        <f>BN9/Constants!C$8*Constants!D$8</f>
        <v>6.4197164582603331E-3</v>
      </c>
      <c r="CF9" s="102">
        <f>BO9/Constants!C$11*Constants!D$11</f>
        <v>0</v>
      </c>
      <c r="CG9" s="102">
        <f>BP9/Constants!C$7*Constants!D$7</f>
        <v>1.1087519333861839E-4</v>
      </c>
      <c r="CH9" s="101">
        <f>BQ9/Constants!C$13*Constants!D$13</f>
        <v>0</v>
      </c>
      <c r="CI9" s="101">
        <f>BR9/Constants!C$12*Constants!D$12</f>
        <v>5.7301459396544012E-5</v>
      </c>
      <c r="CJ9" s="101">
        <f>BS9/Constants!C$18*Constants!D$18</f>
        <v>5.8221205098306743E-2</v>
      </c>
      <c r="CK9" s="101">
        <f>BT9/Constants!D$18*Constants!E$18</f>
        <v>0</v>
      </c>
      <c r="CL9" s="101">
        <f>BU9/Constants!C$19*Constants!D$19</f>
        <v>0</v>
      </c>
      <c r="CM9" s="102">
        <f>BV9/Constants!C$14/Constants!D$14</f>
        <v>1.5790803436078828E-4</v>
      </c>
      <c r="CN9" s="102">
        <f>BW9/Constants!C$17/Constants!D$17</f>
        <v>5.9571485782939524E-3</v>
      </c>
      <c r="CO9" s="217">
        <f t="shared" si="51"/>
        <v>-1.4786872935763713</v>
      </c>
      <c r="CP9" s="104">
        <f t="shared" si="22"/>
        <v>1.4786872935763713</v>
      </c>
      <c r="CQ9" s="106">
        <f>R9*Constants!E$6</f>
        <v>0</v>
      </c>
      <c r="CR9" s="106">
        <f>T9*Constants!E$8</f>
        <v>0.46184000000000003</v>
      </c>
      <c r="CS9" s="106">
        <f>U9*Constants!E$9</f>
        <v>11.42562</v>
      </c>
      <c r="CT9" s="106">
        <f>V9*Constants!E$10</f>
        <v>104.57459999999999</v>
      </c>
      <c r="CU9" s="106">
        <f>AE9*Constants!E$21</f>
        <v>96.852442830000001</v>
      </c>
      <c r="CV9" s="106">
        <f>AB9*Constants!E$18</f>
        <v>4.1514999999999995</v>
      </c>
      <c r="CW9" s="106">
        <f>AD9*Constants!E$20</f>
        <v>2.6303200000000002</v>
      </c>
      <c r="CX9" s="107">
        <f>Y9*Constants!E$15</f>
        <v>0.59064000000000005</v>
      </c>
      <c r="CY9" s="218">
        <f t="shared" si="23"/>
        <v>0</v>
      </c>
      <c r="CZ9" s="102">
        <f t="shared" si="24"/>
        <v>10.891103997283237</v>
      </c>
      <c r="DA9" s="102">
        <f t="shared" si="25"/>
        <v>88.81737646548514</v>
      </c>
      <c r="DB9" s="102">
        <f t="shared" si="26"/>
        <v>95.373878771735619</v>
      </c>
      <c r="DC9" s="102">
        <f t="shared" si="27"/>
        <v>1.5277067446627701</v>
      </c>
      <c r="DD9" s="102">
        <f t="shared" si="28"/>
        <v>0.33445104889532756</v>
      </c>
      <c r="DE9" s="102">
        <f t="shared" si="29"/>
        <v>0</v>
      </c>
      <c r="DF9" s="102">
        <f t="shared" si="30"/>
        <v>0.2840775858895877</v>
      </c>
      <c r="DG9" s="102">
        <f t="shared" si="31"/>
        <v>0</v>
      </c>
      <c r="DH9" s="102">
        <f t="shared" si="32"/>
        <v>4.9063159507844309E-3</v>
      </c>
      <c r="DI9" s="102">
        <f t="shared" si="33"/>
        <v>0</v>
      </c>
      <c r="DJ9" s="102">
        <f t="shared" si="34"/>
        <v>2.5356353912446179E-3</v>
      </c>
      <c r="DK9" s="102">
        <f t="shared" si="35"/>
        <v>2.5012532238694876</v>
      </c>
      <c r="DL9" s="102">
        <f t="shared" si="36"/>
        <v>0</v>
      </c>
      <c r="DM9" s="102">
        <f t="shared" si="37"/>
        <v>0</v>
      </c>
      <c r="DN9" s="102">
        <f t="shared" si="38"/>
        <v>6.7839196964904879E-3</v>
      </c>
      <c r="DO9" s="102">
        <f t="shared" si="39"/>
        <v>0.25592629114028137</v>
      </c>
      <c r="DP9" s="105">
        <f t="shared" si="40"/>
        <v>0</v>
      </c>
      <c r="DQ9" s="106">
        <f t="shared" si="41"/>
        <v>0</v>
      </c>
      <c r="DR9" s="106">
        <f t="shared" si="42"/>
        <v>88.81737646548514</v>
      </c>
      <c r="DS9" s="94">
        <f t="shared" si="43"/>
        <v>0</v>
      </c>
      <c r="DT9" s="106">
        <f t="shared" si="44"/>
        <v>95.373878771735619</v>
      </c>
      <c r="DU9" s="94">
        <f t="shared" si="45"/>
        <v>0</v>
      </c>
      <c r="DV9" s="106">
        <f t="shared" si="46"/>
        <v>0</v>
      </c>
      <c r="DW9" s="107">
        <f t="shared" si="47"/>
        <v>0</v>
      </c>
      <c r="DX9" s="54" t="str">
        <f t="shared" si="49"/>
        <v>Ca</v>
      </c>
      <c r="DY9" s="92" t="str">
        <f t="shared" si="50"/>
        <v>HCO3</v>
      </c>
      <c r="EC9" s="53"/>
      <c r="ED9" s="53"/>
    </row>
    <row r="10" spans="1:134" x14ac:dyDescent="0.2">
      <c r="A10" s="37"/>
      <c r="B10" s="63" t="s">
        <v>151</v>
      </c>
      <c r="C10" s="82" t="s">
        <v>303</v>
      </c>
      <c r="D10" s="69" t="s">
        <v>315</v>
      </c>
      <c r="E10" s="77">
        <v>710844</v>
      </c>
      <c r="F10" s="71">
        <v>5225165</v>
      </c>
      <c r="G10" s="71">
        <v>1406</v>
      </c>
      <c r="H10" s="75">
        <v>43339</v>
      </c>
      <c r="I10" s="67">
        <v>8.1999999999999993</v>
      </c>
      <c r="J10" s="113">
        <v>177.5</v>
      </c>
      <c r="K10" s="112">
        <f t="shared" si="48"/>
        <v>184.54869128999999</v>
      </c>
      <c r="L10" s="64">
        <v>7.34</v>
      </c>
      <c r="M10" s="73">
        <v>414.14879120879118</v>
      </c>
      <c r="N10" s="67">
        <v>9.48</v>
      </c>
      <c r="O10" s="201"/>
      <c r="P10" s="203">
        <v>0.26</v>
      </c>
      <c r="Q10" s="173">
        <v>0</v>
      </c>
      <c r="R10" s="173">
        <v>0</v>
      </c>
      <c r="S10" s="173">
        <v>3.3000000000000002E-2</v>
      </c>
      <c r="T10" s="173">
        <v>1.4E-2</v>
      </c>
      <c r="U10" s="173">
        <v>4.2889999999999997</v>
      </c>
      <c r="V10" s="173">
        <v>32.558999999999997</v>
      </c>
      <c r="W10" s="173">
        <v>0</v>
      </c>
      <c r="X10" s="173">
        <v>1.2E-2</v>
      </c>
      <c r="Y10" s="173">
        <v>0.21199999999999999</v>
      </c>
      <c r="Z10" s="173">
        <v>0</v>
      </c>
      <c r="AA10" s="173">
        <v>0.27300000000000002</v>
      </c>
      <c r="AB10" s="173">
        <v>1.101</v>
      </c>
      <c r="AC10" s="173">
        <v>0</v>
      </c>
      <c r="AD10" s="173">
        <v>0.40200000000000002</v>
      </c>
      <c r="AE10" s="208">
        <v>113.49180600000001</v>
      </c>
      <c r="AF10" s="184">
        <v>0.96</v>
      </c>
      <c r="AG10" s="184">
        <v>0.08</v>
      </c>
      <c r="AH10" s="184">
        <v>0.05</v>
      </c>
      <c r="AI10" s="184">
        <v>7.0000000000000007E-2</v>
      </c>
      <c r="AJ10" s="184">
        <v>0.03</v>
      </c>
      <c r="AK10" s="184">
        <v>1.99</v>
      </c>
      <c r="AL10" s="184">
        <v>0.01</v>
      </c>
      <c r="AM10" s="184">
        <v>0.15</v>
      </c>
      <c r="AN10" s="184">
        <v>3.7</v>
      </c>
      <c r="AO10" s="184">
        <v>0.56000000000000005</v>
      </c>
      <c r="AP10" s="184">
        <v>1.18</v>
      </c>
      <c r="AQ10" s="184">
        <v>0.5</v>
      </c>
      <c r="AR10" s="184"/>
      <c r="AS10" s="184">
        <v>0</v>
      </c>
      <c r="AT10" s="184">
        <v>0</v>
      </c>
      <c r="AU10" s="184">
        <v>0</v>
      </c>
      <c r="AV10" s="184">
        <v>0.54</v>
      </c>
      <c r="AW10" s="184">
        <v>3.6</v>
      </c>
      <c r="AX10" s="184">
        <v>0.01</v>
      </c>
      <c r="AY10" s="184">
        <v>0.06</v>
      </c>
      <c r="AZ10" s="185">
        <v>0.1</v>
      </c>
      <c r="BA10" s="45">
        <f t="shared" si="0"/>
        <v>152.400396</v>
      </c>
      <c r="BB10" s="49">
        <f t="shared" si="1"/>
        <v>3.8761272299365901</v>
      </c>
      <c r="BC10" s="210">
        <f t="shared" si="2"/>
        <v>2.1624383856177491</v>
      </c>
      <c r="BD10" s="215" t="str">
        <f t="shared" si="3"/>
        <v>Ca</v>
      </c>
      <c r="BE10" s="44" t="str">
        <f t="shared" si="4"/>
        <v>HCO3</v>
      </c>
      <c r="BF10" s="213"/>
      <c r="BG10" s="101">
        <f t="shared" si="5"/>
        <v>0</v>
      </c>
      <c r="BH10" s="101">
        <f t="shared" si="6"/>
        <v>4.2889999999999997</v>
      </c>
      <c r="BI10" s="101">
        <f t="shared" si="7"/>
        <v>32.558999999999997</v>
      </c>
      <c r="BJ10" s="101">
        <f t="shared" si="8"/>
        <v>113.49180600000001</v>
      </c>
      <c r="BK10" s="101">
        <f t="shared" si="9"/>
        <v>0.40200000000000002</v>
      </c>
      <c r="BL10" s="102">
        <f t="shared" si="10"/>
        <v>0.21199999999999999</v>
      </c>
      <c r="BM10" s="101">
        <f t="shared" si="11"/>
        <v>0</v>
      </c>
      <c r="BN10" s="101">
        <f t="shared" si="12"/>
        <v>1.4E-2</v>
      </c>
      <c r="BO10" s="101">
        <f t="shared" si="13"/>
        <v>0</v>
      </c>
      <c r="BP10" s="101">
        <f t="shared" si="14"/>
        <v>3.3000000000000002E-2</v>
      </c>
      <c r="BQ10" s="101">
        <f t="shared" si="15"/>
        <v>2.9999999999999997E-5</v>
      </c>
      <c r="BR10" s="101">
        <f t="shared" si="16"/>
        <v>1.99E-3</v>
      </c>
      <c r="BS10" s="101">
        <f t="shared" si="17"/>
        <v>1.101</v>
      </c>
      <c r="BT10" s="101">
        <f t="shared" si="18"/>
        <v>0</v>
      </c>
      <c r="BU10" s="101">
        <f t="shared" si="19"/>
        <v>0</v>
      </c>
      <c r="BV10" s="101">
        <f t="shared" si="20"/>
        <v>1.2E-2</v>
      </c>
      <c r="BW10" s="103">
        <f t="shared" si="21"/>
        <v>0.27300000000000002</v>
      </c>
      <c r="BX10" s="101">
        <f>BG10/Constants!C$6*Constants!D$6</f>
        <v>0</v>
      </c>
      <c r="BY10" s="101">
        <f>BH10/Constants!C$9*Constants!D$9</f>
        <v>0.35293149557704173</v>
      </c>
      <c r="BZ10" s="101">
        <f>BI10/Constants!C$10*Constants!D$10</f>
        <v>1.6247816757323217</v>
      </c>
      <c r="CA10" s="101">
        <f>BJ10/Constants!C$21*Constants!D$21</f>
        <v>1.86</v>
      </c>
      <c r="CB10" s="101">
        <f>BK10/Constants!C$20*Constants!D$20</f>
        <v>8.369542360918818E-3</v>
      </c>
      <c r="CC10" s="102">
        <f>BL10/Constants!C$15*Constants!D$15</f>
        <v>5.9797478351620451E-3</v>
      </c>
      <c r="CD10" s="102">
        <f>BM10/Constants!C$5*Constants!D$5</f>
        <v>0</v>
      </c>
      <c r="CE10" s="101">
        <f>BN10/Constants!C$8*Constants!D$8</f>
        <v>3.5807183432527755E-4</v>
      </c>
      <c r="CF10" s="102">
        <f>BO10/Constants!C$11*Constants!D$11</f>
        <v>0</v>
      </c>
      <c r="CG10" s="102">
        <f>BP10/Constants!C$7*Constants!D$7</f>
        <v>1.8294406900872034E-3</v>
      </c>
      <c r="CH10" s="101">
        <f>BQ10/Constants!C$13*Constants!D$13</f>
        <v>1.0939921597228552E-6</v>
      </c>
      <c r="CI10" s="101">
        <f>BR10/Constants!C$12*Constants!D$12</f>
        <v>7.1268690124451614E-5</v>
      </c>
      <c r="CJ10" s="101">
        <f>BS10/Constants!C$18*Constants!D$18</f>
        <v>1.7756661167101308E-2</v>
      </c>
      <c r="CK10" s="101">
        <f>BT10/Constants!D$18*Constants!E$18</f>
        <v>0</v>
      </c>
      <c r="CL10" s="101">
        <f>BU10/Constants!C$19*Constants!D$19</f>
        <v>0</v>
      </c>
      <c r="CM10" s="102">
        <f>BV10/Constants!C$14/Constants!D$14</f>
        <v>6.3163213744315313E-4</v>
      </c>
      <c r="CN10" s="102">
        <f>BW10/Constants!C$17/Constants!D$17</f>
        <v>3.416599919903885E-3</v>
      </c>
      <c r="CO10" s="217">
        <f t="shared" si="51"/>
        <v>2.1624383856177491</v>
      </c>
      <c r="CP10" s="104">
        <f t="shared" si="22"/>
        <v>2.1624383856177491</v>
      </c>
      <c r="CQ10" s="106">
        <f>R10*Constants!E$6</f>
        <v>0</v>
      </c>
      <c r="CR10" s="106">
        <f>T10*Constants!E$8</f>
        <v>2.5760000000000002E-2</v>
      </c>
      <c r="CS10" s="106">
        <f>U10*Constants!E$9</f>
        <v>16.383979999999998</v>
      </c>
      <c r="CT10" s="106">
        <f>V10*Constants!E$10</f>
        <v>84.653399999999991</v>
      </c>
      <c r="CU10" s="106">
        <f>AE10*Constants!E$21</f>
        <v>81.146641290000005</v>
      </c>
      <c r="CV10" s="106">
        <f>AB10*Constants!E$18</f>
        <v>1.2661499999999999</v>
      </c>
      <c r="CW10" s="106">
        <f>AD10*Constants!E$20</f>
        <v>0.61908000000000007</v>
      </c>
      <c r="CX10" s="107">
        <f>Y10*Constants!E$15</f>
        <v>0.45368000000000003</v>
      </c>
      <c r="CY10" s="218">
        <f t="shared" si="23"/>
        <v>0</v>
      </c>
      <c r="CZ10" s="102">
        <f t="shared" si="24"/>
        <v>17.825065659255124</v>
      </c>
      <c r="DA10" s="102">
        <f t="shared" si="25"/>
        <v>82.060797675567883</v>
      </c>
      <c r="DB10" s="102">
        <f t="shared" si="26"/>
        <v>98.093288840293056</v>
      </c>
      <c r="DC10" s="102">
        <f t="shared" si="27"/>
        <v>0.44139566466165475</v>
      </c>
      <c r="DD10" s="102">
        <f t="shared" si="28"/>
        <v>0.31536189870250947</v>
      </c>
      <c r="DE10" s="102">
        <f t="shared" si="29"/>
        <v>0</v>
      </c>
      <c r="DF10" s="102">
        <f t="shared" si="30"/>
        <v>1.8084682261475075E-2</v>
      </c>
      <c r="DG10" s="102">
        <f t="shared" si="31"/>
        <v>0</v>
      </c>
      <c r="DH10" s="102">
        <f t="shared" si="32"/>
        <v>9.2397252240694297E-2</v>
      </c>
      <c r="DI10" s="102">
        <f t="shared" si="33"/>
        <v>5.5252881429261494E-5</v>
      </c>
      <c r="DJ10" s="102">
        <f t="shared" si="34"/>
        <v>3.5994777933899278E-3</v>
      </c>
      <c r="DK10" s="102">
        <f t="shared" si="35"/>
        <v>0.93645660898047511</v>
      </c>
      <c r="DL10" s="102">
        <f t="shared" si="36"/>
        <v>0</v>
      </c>
      <c r="DM10" s="102">
        <f t="shared" si="37"/>
        <v>0</v>
      </c>
      <c r="DN10" s="102">
        <f t="shared" si="38"/>
        <v>3.3311222418829521E-2</v>
      </c>
      <c r="DO10" s="102">
        <f t="shared" si="39"/>
        <v>0.18018576494346986</v>
      </c>
      <c r="DP10" s="105">
        <f t="shared" si="40"/>
        <v>0</v>
      </c>
      <c r="DQ10" s="106">
        <f t="shared" si="41"/>
        <v>0</v>
      </c>
      <c r="DR10" s="106">
        <f t="shared" si="42"/>
        <v>82.060797675567883</v>
      </c>
      <c r="DS10" s="94">
        <f t="shared" si="43"/>
        <v>0</v>
      </c>
      <c r="DT10" s="106">
        <f t="shared" si="44"/>
        <v>98.093288840293056</v>
      </c>
      <c r="DU10" s="94">
        <f t="shared" si="45"/>
        <v>0</v>
      </c>
      <c r="DV10" s="106">
        <f t="shared" si="46"/>
        <v>0</v>
      </c>
      <c r="DW10" s="107">
        <f t="shared" si="47"/>
        <v>0</v>
      </c>
      <c r="DX10" s="54" t="str">
        <f t="shared" si="49"/>
        <v>Ca</v>
      </c>
      <c r="DY10" s="92" t="str">
        <f t="shared" si="50"/>
        <v>HCO3</v>
      </c>
      <c r="EC10" s="53"/>
      <c r="ED10" s="53"/>
    </row>
    <row r="11" spans="1:134" x14ac:dyDescent="0.2">
      <c r="B11" s="63" t="s">
        <v>152</v>
      </c>
      <c r="C11" s="82" t="s">
        <v>303</v>
      </c>
      <c r="D11" s="69" t="s">
        <v>315</v>
      </c>
      <c r="E11" s="77">
        <v>710410</v>
      </c>
      <c r="F11" s="71">
        <v>5225323</v>
      </c>
      <c r="G11" s="71">
        <v>1357</v>
      </c>
      <c r="H11" s="75">
        <v>43339</v>
      </c>
      <c r="I11" s="67">
        <v>7.3</v>
      </c>
      <c r="J11" s="113">
        <v>263</v>
      </c>
      <c r="K11" s="112">
        <f t="shared" si="48"/>
        <v>277.57055377</v>
      </c>
      <c r="L11" s="64">
        <v>7.4</v>
      </c>
      <c r="M11" s="73">
        <v>380.20945054945054</v>
      </c>
      <c r="N11" s="67">
        <v>9.86</v>
      </c>
      <c r="O11" s="201"/>
      <c r="P11" s="203">
        <v>3</v>
      </c>
      <c r="Q11" s="173">
        <v>4.0000000000000001E-3</v>
      </c>
      <c r="R11" s="173">
        <v>0</v>
      </c>
      <c r="S11" s="173">
        <v>8.9999999999999993E-3</v>
      </c>
      <c r="T11" s="173">
        <v>0.109</v>
      </c>
      <c r="U11" s="173">
        <v>7.1779999999999999</v>
      </c>
      <c r="V11" s="173">
        <v>45.524999999999999</v>
      </c>
      <c r="W11" s="173">
        <v>0.33100000000000002</v>
      </c>
      <c r="X11" s="173">
        <v>2.8000000000000001E-2</v>
      </c>
      <c r="Y11" s="173">
        <v>0.223</v>
      </c>
      <c r="Z11" s="173">
        <v>0</v>
      </c>
      <c r="AA11" s="173">
        <v>0.49399999999999999</v>
      </c>
      <c r="AB11" s="173">
        <v>4.3360000000000003</v>
      </c>
      <c r="AC11" s="173">
        <v>0</v>
      </c>
      <c r="AD11" s="173">
        <v>20.138999999999999</v>
      </c>
      <c r="AE11" s="208">
        <v>133.017278</v>
      </c>
      <c r="AF11" s="184">
        <v>1.38</v>
      </c>
      <c r="AG11" s="184">
        <v>0.12</v>
      </c>
      <c r="AH11" s="184">
        <v>0.02</v>
      </c>
      <c r="AI11" s="184">
        <v>7.0000000000000007E-2</v>
      </c>
      <c r="AJ11" s="184">
        <v>0.03</v>
      </c>
      <c r="AK11" s="184">
        <v>6.57</v>
      </c>
      <c r="AL11" s="184">
        <v>0.02</v>
      </c>
      <c r="AM11" s="184">
        <v>0.34</v>
      </c>
      <c r="AN11" s="184">
        <v>1.02</v>
      </c>
      <c r="AO11" s="184">
        <v>0.14000000000000001</v>
      </c>
      <c r="AP11" s="184">
        <v>0.2</v>
      </c>
      <c r="AQ11" s="184">
        <v>0.5</v>
      </c>
      <c r="AR11" s="184"/>
      <c r="AS11" s="184">
        <v>0</v>
      </c>
      <c r="AT11" s="184">
        <v>0</v>
      </c>
      <c r="AU11" s="184">
        <v>0</v>
      </c>
      <c r="AV11" s="184">
        <v>0.25</v>
      </c>
      <c r="AW11" s="184">
        <v>3.05</v>
      </c>
      <c r="AX11" s="184">
        <v>0</v>
      </c>
      <c r="AY11" s="184">
        <v>0</v>
      </c>
      <c r="AZ11" s="185">
        <v>0.75</v>
      </c>
      <c r="BA11" s="45">
        <f t="shared" si="0"/>
        <v>211.40773800000002</v>
      </c>
      <c r="BB11" s="49">
        <f t="shared" si="1"/>
        <v>5.5573004927727707</v>
      </c>
      <c r="BC11" s="210">
        <f t="shared" si="2"/>
        <v>3.4363790763207183</v>
      </c>
      <c r="BD11" s="215" t="str">
        <f t="shared" si="3"/>
        <v>Ca-Mg</v>
      </c>
      <c r="BE11" s="44" t="str">
        <f t="shared" si="4"/>
        <v>HCO3</v>
      </c>
      <c r="BF11" s="213"/>
      <c r="BG11" s="101">
        <f t="shared" si="5"/>
        <v>0</v>
      </c>
      <c r="BH11" s="101">
        <f t="shared" si="6"/>
        <v>7.1779999999999999</v>
      </c>
      <c r="BI11" s="101">
        <f t="shared" si="7"/>
        <v>45.524999999999999</v>
      </c>
      <c r="BJ11" s="101">
        <f t="shared" si="8"/>
        <v>133.017278</v>
      </c>
      <c r="BK11" s="101">
        <f t="shared" si="9"/>
        <v>20.138999999999999</v>
      </c>
      <c r="BL11" s="102">
        <f t="shared" si="10"/>
        <v>0.223</v>
      </c>
      <c r="BM11" s="101">
        <f t="shared" si="11"/>
        <v>4.0000000000000001E-3</v>
      </c>
      <c r="BN11" s="101">
        <f t="shared" si="12"/>
        <v>0.109</v>
      </c>
      <c r="BO11" s="101">
        <f t="shared" si="13"/>
        <v>0.33100000000000002</v>
      </c>
      <c r="BP11" s="101">
        <f t="shared" si="14"/>
        <v>8.9999999999999993E-3</v>
      </c>
      <c r="BQ11" s="101">
        <f t="shared" si="15"/>
        <v>2.9999999999999997E-5</v>
      </c>
      <c r="BR11" s="101">
        <f t="shared" si="16"/>
        <v>6.5700000000000003E-3</v>
      </c>
      <c r="BS11" s="101">
        <f t="shared" si="17"/>
        <v>4.3360000000000003</v>
      </c>
      <c r="BT11" s="101">
        <f t="shared" si="18"/>
        <v>0</v>
      </c>
      <c r="BU11" s="101">
        <f t="shared" si="19"/>
        <v>0</v>
      </c>
      <c r="BV11" s="101">
        <f t="shared" si="20"/>
        <v>2.8000000000000001E-2</v>
      </c>
      <c r="BW11" s="103">
        <f t="shared" si="21"/>
        <v>0.49399999999999999</v>
      </c>
      <c r="BX11" s="101">
        <f>BG11/Constants!C$6*Constants!D$6</f>
        <v>0</v>
      </c>
      <c r="BY11" s="101">
        <f>BH11/Constants!C$9*Constants!D$9</f>
        <v>0.59066035795103888</v>
      </c>
      <c r="BZ11" s="101">
        <f>BI11/Constants!C$10*Constants!D$10</f>
        <v>2.2718199510953636</v>
      </c>
      <c r="CA11" s="101">
        <f>BJ11/Constants!C$21*Constants!D$21</f>
        <v>2.1800000000000002</v>
      </c>
      <c r="CB11" s="101">
        <f>BK11/Constants!C$20*Constants!D$20</f>
        <v>0.41928908857349267</v>
      </c>
      <c r="CC11" s="102">
        <f>BL11/Constants!C$15*Constants!D$15</f>
        <v>6.2900177700053591E-3</v>
      </c>
      <c r="CD11" s="102">
        <f>BM11/Constants!C$5*Constants!D$5</f>
        <v>5.7636887608069167E-4</v>
      </c>
      <c r="CE11" s="101">
        <f>BN11/Constants!C$8*Constants!D$8</f>
        <v>2.7878449958182324E-3</v>
      </c>
      <c r="CF11" s="102">
        <f>BO11/Constants!C$11*Constants!D$11</f>
        <v>7.5553526592102259E-3</v>
      </c>
      <c r="CG11" s="102">
        <f>BP11/Constants!C$7*Constants!D$7</f>
        <v>4.9893837002378265E-4</v>
      </c>
      <c r="CH11" s="101">
        <f>BQ11/Constants!C$13*Constants!D$13</f>
        <v>1.0939921597228552E-6</v>
      </c>
      <c r="CI11" s="101">
        <f>BR11/Constants!C$12*Constants!D$12</f>
        <v>2.3529411764705883E-4</v>
      </c>
      <c r="CJ11" s="101">
        <f>BS11/Constants!C$18*Constants!D$18</f>
        <v>6.9929957148547939E-2</v>
      </c>
      <c r="CK11" s="101">
        <f>BT11/Constants!D$18*Constants!E$18</f>
        <v>0</v>
      </c>
      <c r="CL11" s="101">
        <f>BU11/Constants!C$19*Constants!D$19</f>
        <v>0</v>
      </c>
      <c r="CM11" s="102">
        <f>BV11/Constants!C$14/Constants!D$14</f>
        <v>1.4738083207006907E-3</v>
      </c>
      <c r="CN11" s="102">
        <f>BW11/Constants!C$17/Constants!D$17</f>
        <v>6.1824189026832201E-3</v>
      </c>
      <c r="CO11" s="217">
        <f t="shared" si="51"/>
        <v>3.4363790763207183</v>
      </c>
      <c r="CP11" s="104">
        <f t="shared" si="22"/>
        <v>3.4363790763207183</v>
      </c>
      <c r="CQ11" s="106">
        <f>R11*Constants!E$6</f>
        <v>0</v>
      </c>
      <c r="CR11" s="106">
        <f>T11*Constants!E$8</f>
        <v>0.20056000000000002</v>
      </c>
      <c r="CS11" s="106">
        <f>U11*Constants!E$9</f>
        <v>27.41996</v>
      </c>
      <c r="CT11" s="106">
        <f>V11*Constants!E$10</f>
        <v>118.36499999999999</v>
      </c>
      <c r="CU11" s="106">
        <f>AE11*Constants!E$21</f>
        <v>95.107353770000003</v>
      </c>
      <c r="CV11" s="106">
        <f>AB11*Constants!E$18</f>
        <v>4.9863999999999997</v>
      </c>
      <c r="CW11" s="106">
        <f>AD11*Constants!E$20</f>
        <v>31.014060000000001</v>
      </c>
      <c r="CX11" s="107">
        <f>Y11*Constants!E$15</f>
        <v>0.47722000000000003</v>
      </c>
      <c r="CY11" s="218">
        <f t="shared" si="23"/>
        <v>0</v>
      </c>
      <c r="CZ11" s="102">
        <f t="shared" si="24"/>
        <v>20.550889795589185</v>
      </c>
      <c r="DA11" s="102">
        <f t="shared" si="25"/>
        <v>79.043600644436168</v>
      </c>
      <c r="DB11" s="102">
        <f t="shared" si="26"/>
        <v>81.247324104238544</v>
      </c>
      <c r="DC11" s="102">
        <f t="shared" si="27"/>
        <v>15.626658932431809</v>
      </c>
      <c r="DD11" s="102">
        <f t="shared" si="28"/>
        <v>0.23442528090873632</v>
      </c>
      <c r="DE11" s="102">
        <f t="shared" si="29"/>
        <v>2.0053645203194324E-2</v>
      </c>
      <c r="DF11" s="102">
        <f t="shared" si="30"/>
        <v>9.6997698431954701E-2</v>
      </c>
      <c r="DG11" s="102">
        <f t="shared" si="31"/>
        <v>0.26287394739822995</v>
      </c>
      <c r="DH11" s="102">
        <f t="shared" si="32"/>
        <v>1.7359599842994036E-2</v>
      </c>
      <c r="DI11" s="102">
        <f t="shared" si="33"/>
        <v>3.8063350636384881E-5</v>
      </c>
      <c r="DJ11" s="102">
        <f t="shared" si="34"/>
        <v>8.1866057476569776E-3</v>
      </c>
      <c r="DK11" s="102">
        <f t="shared" si="35"/>
        <v>2.6062485747906363</v>
      </c>
      <c r="DL11" s="102">
        <f t="shared" si="36"/>
        <v>0</v>
      </c>
      <c r="DM11" s="102">
        <f t="shared" si="37"/>
        <v>0</v>
      </c>
      <c r="DN11" s="102">
        <f t="shared" si="38"/>
        <v>5.4927973531877318E-2</v>
      </c>
      <c r="DO11" s="102">
        <f t="shared" si="39"/>
        <v>0.23041513409838274</v>
      </c>
      <c r="DP11" s="105">
        <f t="shared" si="40"/>
        <v>0</v>
      </c>
      <c r="DQ11" s="106">
        <f t="shared" si="41"/>
        <v>20.550889795589185</v>
      </c>
      <c r="DR11" s="106">
        <f t="shared" si="42"/>
        <v>79.043600644436168</v>
      </c>
      <c r="DS11" s="94">
        <f t="shared" si="43"/>
        <v>0</v>
      </c>
      <c r="DT11" s="106">
        <f t="shared" si="44"/>
        <v>81.247324104238544</v>
      </c>
      <c r="DU11" s="94">
        <f t="shared" si="45"/>
        <v>0</v>
      </c>
      <c r="DV11" s="106">
        <f t="shared" si="46"/>
        <v>0</v>
      </c>
      <c r="DW11" s="107">
        <f t="shared" si="47"/>
        <v>0</v>
      </c>
      <c r="DX11" s="54" t="str">
        <f t="shared" si="49"/>
        <v>Ca-Mg</v>
      </c>
      <c r="DY11" s="92" t="str">
        <f t="shared" si="50"/>
        <v>HCO3</v>
      </c>
      <c r="EC11" s="53"/>
      <c r="ED11" s="53"/>
    </row>
    <row r="12" spans="1:134" s="1" customFormat="1" x14ac:dyDescent="0.2">
      <c r="A12" s="3"/>
      <c r="B12" s="63" t="s">
        <v>153</v>
      </c>
      <c r="C12" s="82" t="s">
        <v>304</v>
      </c>
      <c r="D12" s="69" t="s">
        <v>315</v>
      </c>
      <c r="E12" s="77">
        <v>711313</v>
      </c>
      <c r="F12" s="71">
        <v>5225585</v>
      </c>
      <c r="G12" s="71">
        <v>1035</v>
      </c>
      <c r="H12" s="75">
        <v>43340</v>
      </c>
      <c r="I12" s="67">
        <v>10</v>
      </c>
      <c r="J12" s="113">
        <v>220</v>
      </c>
      <c r="K12" s="112">
        <f t="shared" si="48"/>
        <v>226.23912376999999</v>
      </c>
      <c r="L12" s="64">
        <v>7.46</v>
      </c>
      <c r="M12" s="73">
        <v>407.92747252747262</v>
      </c>
      <c r="N12" s="67">
        <v>9.39</v>
      </c>
      <c r="O12" s="201"/>
      <c r="P12" s="203">
        <v>7.4999999999999997E-3</v>
      </c>
      <c r="Q12" s="173">
        <v>0</v>
      </c>
      <c r="R12" s="173">
        <v>1.2999999999999999E-2</v>
      </c>
      <c r="S12" s="173">
        <v>6.0000000000000001E-3</v>
      </c>
      <c r="T12" s="173">
        <v>0.46600000000000003</v>
      </c>
      <c r="U12" s="173">
        <v>4.9960000000000004</v>
      </c>
      <c r="V12" s="173">
        <v>39.698</v>
      </c>
      <c r="W12" s="173">
        <v>0</v>
      </c>
      <c r="X12" s="173">
        <v>0.02</v>
      </c>
      <c r="Y12" s="173">
        <v>0.32200000000000001</v>
      </c>
      <c r="Z12" s="173">
        <v>0</v>
      </c>
      <c r="AA12" s="173">
        <v>0.51100000000000001</v>
      </c>
      <c r="AB12" s="173">
        <v>2.923</v>
      </c>
      <c r="AC12" s="173">
        <v>0</v>
      </c>
      <c r="AD12" s="173">
        <v>2.5299999999999998</v>
      </c>
      <c r="AE12" s="208">
        <v>133.017278</v>
      </c>
      <c r="AF12" s="184">
        <v>0.67</v>
      </c>
      <c r="AG12" s="184">
        <v>0.11</v>
      </c>
      <c r="AH12" s="184">
        <v>0.08</v>
      </c>
      <c r="AI12" s="184">
        <v>0.2</v>
      </c>
      <c r="AJ12" s="184">
        <v>0</v>
      </c>
      <c r="AK12" s="184">
        <v>1</v>
      </c>
      <c r="AL12" s="184">
        <v>0</v>
      </c>
      <c r="AM12" s="184">
        <v>0.11</v>
      </c>
      <c r="AN12" s="184">
        <v>1.58</v>
      </c>
      <c r="AO12" s="184">
        <v>0.4</v>
      </c>
      <c r="AP12" s="184">
        <v>0.72</v>
      </c>
      <c r="AQ12" s="184">
        <v>0.31</v>
      </c>
      <c r="AR12" s="184"/>
      <c r="AS12" s="184">
        <v>0</v>
      </c>
      <c r="AT12" s="184">
        <v>0</v>
      </c>
      <c r="AU12" s="184">
        <v>0</v>
      </c>
      <c r="AV12" s="184">
        <v>0.46</v>
      </c>
      <c r="AW12" s="184">
        <v>15.98</v>
      </c>
      <c r="AX12" s="184">
        <v>0.01</v>
      </c>
      <c r="AY12" s="184">
        <v>0.05</v>
      </c>
      <c r="AZ12" s="185">
        <v>4.03</v>
      </c>
      <c r="BA12" s="45">
        <f t="shared" si="0"/>
        <v>184.52798800000002</v>
      </c>
      <c r="BB12" s="49">
        <f t="shared" si="1"/>
        <v>4.7013441498883042</v>
      </c>
      <c r="BC12" s="210">
        <f t="shared" si="2"/>
        <v>2.3110970177420769</v>
      </c>
      <c r="BD12" s="215" t="str">
        <f t="shared" si="3"/>
        <v>Ca</v>
      </c>
      <c r="BE12" s="44" t="str">
        <f t="shared" si="4"/>
        <v>HCO3</v>
      </c>
      <c r="BF12" s="213"/>
      <c r="BG12" s="101">
        <f t="shared" si="5"/>
        <v>1.2999999999999999E-2</v>
      </c>
      <c r="BH12" s="101">
        <f t="shared" si="6"/>
        <v>4.9960000000000004</v>
      </c>
      <c r="BI12" s="101">
        <f t="shared" si="7"/>
        <v>39.698</v>
      </c>
      <c r="BJ12" s="101">
        <f t="shared" si="8"/>
        <v>133.017278</v>
      </c>
      <c r="BK12" s="101">
        <f t="shared" si="9"/>
        <v>2.5299999999999998</v>
      </c>
      <c r="BL12" s="102">
        <f t="shared" si="10"/>
        <v>0.32200000000000001</v>
      </c>
      <c r="BM12" s="101">
        <f t="shared" si="11"/>
        <v>0</v>
      </c>
      <c r="BN12" s="101">
        <f t="shared" si="12"/>
        <v>0.46600000000000003</v>
      </c>
      <c r="BO12" s="101">
        <f t="shared" si="13"/>
        <v>0</v>
      </c>
      <c r="BP12" s="101">
        <f t="shared" si="14"/>
        <v>6.0000000000000001E-3</v>
      </c>
      <c r="BQ12" s="101">
        <f t="shared" si="15"/>
        <v>0</v>
      </c>
      <c r="BR12" s="101">
        <f t="shared" si="16"/>
        <v>1E-3</v>
      </c>
      <c r="BS12" s="101">
        <f t="shared" si="17"/>
        <v>2.923</v>
      </c>
      <c r="BT12" s="101">
        <f t="shared" si="18"/>
        <v>0</v>
      </c>
      <c r="BU12" s="101">
        <f t="shared" si="19"/>
        <v>0</v>
      </c>
      <c r="BV12" s="101">
        <f t="shared" si="20"/>
        <v>0.02</v>
      </c>
      <c r="BW12" s="103">
        <f t="shared" si="21"/>
        <v>0.51100000000000001</v>
      </c>
      <c r="BX12" s="101">
        <f>BG12/Constants!C$6*Constants!D$6</f>
        <v>5.6546816414235874E-4</v>
      </c>
      <c r="BY12" s="101">
        <f>BH12/Constants!C$9*Constants!D$9</f>
        <v>0.41110882534457932</v>
      </c>
      <c r="BZ12" s="101">
        <f>BI12/Constants!C$10*Constants!D$10</f>
        <v>1.9810369778931083</v>
      </c>
      <c r="CA12" s="101">
        <f>BJ12/Constants!C$21*Constants!D$21</f>
        <v>2.1800000000000002</v>
      </c>
      <c r="CB12" s="101">
        <f>BK12/Constants!C$20*Constants!D$20</f>
        <v>5.2673985505285091E-2</v>
      </c>
      <c r="CC12" s="102">
        <f>BL12/Constants!C$15*Constants!D$15</f>
        <v>9.0824471835951812E-3</v>
      </c>
      <c r="CD12" s="102">
        <f>BM12/Constants!C$5*Constants!D$5</f>
        <v>0</v>
      </c>
      <c r="CE12" s="101">
        <f>BN12/Constants!C$8*Constants!D$8</f>
        <v>1.191867677111281E-2</v>
      </c>
      <c r="CF12" s="102">
        <f>BO12/Constants!C$11*Constants!D$11</f>
        <v>0</v>
      </c>
      <c r="CG12" s="102">
        <f>BP12/Constants!C$7*Constants!D$7</f>
        <v>3.3262558001585519E-4</v>
      </c>
      <c r="CH12" s="101">
        <f>BQ12/Constants!C$13*Constants!D$13</f>
        <v>0</v>
      </c>
      <c r="CI12" s="101">
        <f>BR12/Constants!C$12*Constants!D$12</f>
        <v>3.5813412122840002E-5</v>
      </c>
      <c r="CJ12" s="101">
        <f>BS12/Constants!C$18*Constants!D$18</f>
        <v>4.7141435596219007E-2</v>
      </c>
      <c r="CK12" s="101">
        <f>BT12/Constants!D$18*Constants!E$18</f>
        <v>0</v>
      </c>
      <c r="CL12" s="101">
        <f>BU12/Constants!C$19*Constants!D$19</f>
        <v>0</v>
      </c>
      <c r="CM12" s="102">
        <f>BV12/Constants!C$14/Constants!D$14</f>
        <v>1.0527202290719218E-3</v>
      </c>
      <c r="CN12" s="102">
        <f>BW12/Constants!C$17/Constants!D$17</f>
        <v>6.3951742090508617E-3</v>
      </c>
      <c r="CO12" s="217">
        <f t="shared" si="51"/>
        <v>2.3110970177420769</v>
      </c>
      <c r="CP12" s="104">
        <f t="shared" si="22"/>
        <v>2.3110970177420769</v>
      </c>
      <c r="CQ12" s="106">
        <f>R12*Constants!E$6</f>
        <v>2.8080000000000001E-2</v>
      </c>
      <c r="CR12" s="106">
        <f>T12*Constants!E$8</f>
        <v>0.85744000000000009</v>
      </c>
      <c r="CS12" s="106">
        <f>U12*Constants!E$9</f>
        <v>19.084720000000001</v>
      </c>
      <c r="CT12" s="106">
        <f>V12*Constants!E$10</f>
        <v>103.21480000000001</v>
      </c>
      <c r="CU12" s="106">
        <f>AE12*Constants!E$21</f>
        <v>95.107353770000003</v>
      </c>
      <c r="CV12" s="106">
        <f>AB12*Constants!E$18</f>
        <v>3.3614499999999996</v>
      </c>
      <c r="CW12" s="106">
        <f>AD12*Constants!E$20</f>
        <v>3.8961999999999999</v>
      </c>
      <c r="CX12" s="107">
        <f>Y12*Constants!E$15</f>
        <v>0.68908000000000003</v>
      </c>
      <c r="CY12" s="218">
        <f t="shared" si="23"/>
        <v>2.3512205544923896E-2</v>
      </c>
      <c r="CZ12" s="102">
        <f t="shared" si="24"/>
        <v>17.093933515239414</v>
      </c>
      <c r="DA12" s="102">
        <f t="shared" si="25"/>
        <v>82.371655152262989</v>
      </c>
      <c r="DB12" s="102">
        <f t="shared" si="26"/>
        <v>94.93343883086456</v>
      </c>
      <c r="DC12" s="102">
        <f t="shared" si="27"/>
        <v>2.2938176976806548</v>
      </c>
      <c r="DD12" s="102">
        <f t="shared" si="28"/>
        <v>0.3955174055680693</v>
      </c>
      <c r="DE12" s="102">
        <f t="shared" si="29"/>
        <v>0</v>
      </c>
      <c r="DF12" s="102">
        <f t="shared" si="30"/>
        <v>0.4955794080661351</v>
      </c>
      <c r="DG12" s="102">
        <f t="shared" si="31"/>
        <v>0</v>
      </c>
      <c r="DH12" s="102">
        <f t="shared" si="32"/>
        <v>1.3830594722682586E-2</v>
      </c>
      <c r="DI12" s="102">
        <f t="shared" si="33"/>
        <v>0</v>
      </c>
      <c r="DJ12" s="102">
        <f t="shared" si="34"/>
        <v>1.4891241638234714E-3</v>
      </c>
      <c r="DK12" s="102">
        <f t="shared" si="35"/>
        <v>2.0528892626480726</v>
      </c>
      <c r="DL12" s="102">
        <f t="shared" si="36"/>
        <v>0</v>
      </c>
      <c r="DM12" s="102">
        <f t="shared" si="37"/>
        <v>0</v>
      </c>
      <c r="DN12" s="102">
        <f t="shared" si="38"/>
        <v>4.5843280492024317E-2</v>
      </c>
      <c r="DO12" s="102">
        <f t="shared" si="39"/>
        <v>0.27849352274662964</v>
      </c>
      <c r="DP12" s="105">
        <f t="shared" si="40"/>
        <v>0</v>
      </c>
      <c r="DQ12" s="106">
        <f t="shared" si="41"/>
        <v>0</v>
      </c>
      <c r="DR12" s="106">
        <f t="shared" si="42"/>
        <v>82.371655152262989</v>
      </c>
      <c r="DS12" s="94">
        <f t="shared" si="43"/>
        <v>0</v>
      </c>
      <c r="DT12" s="106">
        <f t="shared" si="44"/>
        <v>94.93343883086456</v>
      </c>
      <c r="DU12" s="94">
        <f t="shared" si="45"/>
        <v>0</v>
      </c>
      <c r="DV12" s="106">
        <f t="shared" si="46"/>
        <v>0</v>
      </c>
      <c r="DW12" s="107">
        <f t="shared" si="47"/>
        <v>0</v>
      </c>
      <c r="DX12" s="54" t="str">
        <f t="shared" si="49"/>
        <v>Ca</v>
      </c>
      <c r="DY12" s="92" t="str">
        <f t="shared" si="50"/>
        <v>HCO3</v>
      </c>
      <c r="DZ12" s="3"/>
      <c r="EC12" s="53"/>
      <c r="ED12" s="53"/>
    </row>
    <row r="13" spans="1:134" x14ac:dyDescent="0.2">
      <c r="B13" s="63" t="s">
        <v>154</v>
      </c>
      <c r="C13" s="82" t="s">
        <v>303</v>
      </c>
      <c r="D13" s="70" t="s">
        <v>315</v>
      </c>
      <c r="E13" s="77">
        <v>710202</v>
      </c>
      <c r="F13" s="71">
        <v>5225899</v>
      </c>
      <c r="G13" s="71">
        <v>1155</v>
      </c>
      <c r="H13" s="75">
        <v>43341</v>
      </c>
      <c r="I13" s="67">
        <v>12.5</v>
      </c>
      <c r="J13" s="113">
        <v>274</v>
      </c>
      <c r="K13" s="112">
        <f t="shared" si="48"/>
        <v>305.1762377899999</v>
      </c>
      <c r="L13" s="64">
        <v>7.6</v>
      </c>
      <c r="M13" s="73">
        <v>374.59230769230771</v>
      </c>
      <c r="N13" s="67">
        <v>9.23</v>
      </c>
      <c r="O13" s="201"/>
      <c r="P13" s="203"/>
      <c r="Q13" s="173">
        <v>0</v>
      </c>
      <c r="R13" s="173">
        <v>0</v>
      </c>
      <c r="S13" s="173">
        <v>0.01</v>
      </c>
      <c r="T13" s="173">
        <v>0.27100000000000002</v>
      </c>
      <c r="U13" s="173">
        <v>7.2489999999999997</v>
      </c>
      <c r="V13" s="173">
        <v>49.945</v>
      </c>
      <c r="W13" s="173">
        <v>0.47</v>
      </c>
      <c r="X13" s="173">
        <v>1.7000000000000001E-2</v>
      </c>
      <c r="Y13" s="173">
        <v>0.32800000000000001</v>
      </c>
      <c r="Z13" s="173">
        <v>0</v>
      </c>
      <c r="AA13" s="173">
        <v>0.60899999999999999</v>
      </c>
      <c r="AB13" s="173">
        <v>0.755</v>
      </c>
      <c r="AC13" s="173">
        <v>0</v>
      </c>
      <c r="AD13" s="173">
        <v>13.497</v>
      </c>
      <c r="AE13" s="208">
        <v>174.508906</v>
      </c>
      <c r="AF13" s="184">
        <v>2.63</v>
      </c>
      <c r="AG13" s="184">
        <v>0.09</v>
      </c>
      <c r="AH13" s="184">
        <v>0.05</v>
      </c>
      <c r="AI13" s="184">
        <v>7.0000000000000007E-2</v>
      </c>
      <c r="AJ13" s="184">
        <v>0</v>
      </c>
      <c r="AK13" s="184">
        <v>2.94</v>
      </c>
      <c r="AL13" s="184">
        <v>0.01</v>
      </c>
      <c r="AM13" s="184">
        <v>0.25</v>
      </c>
      <c r="AN13" s="184">
        <v>3.4</v>
      </c>
      <c r="AO13" s="184">
        <v>0.82</v>
      </c>
      <c r="AP13" s="184">
        <v>0.56000000000000005</v>
      </c>
      <c r="AQ13" s="184">
        <v>0.45</v>
      </c>
      <c r="AR13" s="184"/>
      <c r="AS13" s="184">
        <v>0</v>
      </c>
      <c r="AT13" s="184">
        <v>0.01</v>
      </c>
      <c r="AU13" s="184">
        <v>0</v>
      </c>
      <c r="AV13" s="184">
        <v>0.28000000000000003</v>
      </c>
      <c r="AW13" s="184">
        <v>49.85</v>
      </c>
      <c r="AX13" s="184">
        <v>0.01</v>
      </c>
      <c r="AY13" s="184">
        <v>0.02</v>
      </c>
      <c r="AZ13" s="185">
        <v>0.91</v>
      </c>
      <c r="BA13" s="45">
        <f t="shared" si="0"/>
        <v>247.72225600000002</v>
      </c>
      <c r="BB13" s="49">
        <f t="shared" si="1"/>
        <v>6.2781605386524735</v>
      </c>
      <c r="BC13" s="210">
        <f t="shared" si="2"/>
        <v>-1.0152207100643862</v>
      </c>
      <c r="BD13" s="215" t="str">
        <f t="shared" si="3"/>
        <v>Ca</v>
      </c>
      <c r="BE13" s="44" t="str">
        <f t="shared" si="4"/>
        <v>HCO3</v>
      </c>
      <c r="BF13" s="213"/>
      <c r="BG13" s="101">
        <f t="shared" si="5"/>
        <v>0</v>
      </c>
      <c r="BH13" s="101">
        <f t="shared" si="6"/>
        <v>7.2489999999999997</v>
      </c>
      <c r="BI13" s="101">
        <f t="shared" si="7"/>
        <v>49.945</v>
      </c>
      <c r="BJ13" s="101">
        <f t="shared" si="8"/>
        <v>174.508906</v>
      </c>
      <c r="BK13" s="101">
        <f t="shared" si="9"/>
        <v>13.497</v>
      </c>
      <c r="BL13" s="102">
        <f t="shared" si="10"/>
        <v>0.32800000000000001</v>
      </c>
      <c r="BM13" s="101">
        <f t="shared" si="11"/>
        <v>0</v>
      </c>
      <c r="BN13" s="101">
        <f t="shared" si="12"/>
        <v>0.27100000000000002</v>
      </c>
      <c r="BO13" s="101">
        <f t="shared" si="13"/>
        <v>0.47</v>
      </c>
      <c r="BP13" s="101">
        <f t="shared" si="14"/>
        <v>0.01</v>
      </c>
      <c r="BQ13" s="101">
        <f t="shared" si="15"/>
        <v>0</v>
      </c>
      <c r="BR13" s="101">
        <f t="shared" si="16"/>
        <v>2.9399999999999999E-3</v>
      </c>
      <c r="BS13" s="101">
        <f t="shared" si="17"/>
        <v>0.755</v>
      </c>
      <c r="BT13" s="101">
        <f t="shared" si="18"/>
        <v>0</v>
      </c>
      <c r="BU13" s="101">
        <f t="shared" si="19"/>
        <v>0</v>
      </c>
      <c r="BV13" s="101">
        <f t="shared" si="20"/>
        <v>1.7000000000000001E-2</v>
      </c>
      <c r="BW13" s="103">
        <f t="shared" si="21"/>
        <v>0.60899999999999999</v>
      </c>
      <c r="BX13" s="101">
        <f>BG13/Constants!C$6*Constants!D$6</f>
        <v>0</v>
      </c>
      <c r="BY13" s="101">
        <f>BH13/Constants!C$9*Constants!D$9</f>
        <v>0.59650277720633615</v>
      </c>
      <c r="BZ13" s="101">
        <f>BI13/Constants!C$10*Constants!D$10</f>
        <v>2.4923898398123656</v>
      </c>
      <c r="CA13" s="101">
        <f>BJ13/Constants!C$21*Constants!D$21</f>
        <v>2.86</v>
      </c>
      <c r="CB13" s="101">
        <f>BK13/Constants!C$20*Constants!D$20</f>
        <v>0.28100426180428179</v>
      </c>
      <c r="CC13" s="102">
        <f>BL13/Constants!C$15*Constants!D$15</f>
        <v>9.2516853298733534E-3</v>
      </c>
      <c r="CD13" s="102">
        <f>BM13/Constants!C$5*Constants!D$5</f>
        <v>0</v>
      </c>
      <c r="CE13" s="101">
        <f>BN13/Constants!C$8*Constants!D$8</f>
        <v>6.931247650153587E-3</v>
      </c>
      <c r="CF13" s="102">
        <f>BO13/Constants!C$11*Constants!D$11</f>
        <v>1.0728144259301528E-2</v>
      </c>
      <c r="CG13" s="102">
        <f>BP13/Constants!C$7*Constants!D$7</f>
        <v>5.5437596669309197E-4</v>
      </c>
      <c r="CH13" s="101">
        <f>BQ13/Constants!C$13*Constants!D$13</f>
        <v>0</v>
      </c>
      <c r="CI13" s="101">
        <f>BR13/Constants!C$12*Constants!D$12</f>
        <v>1.0529143164114961E-4</v>
      </c>
      <c r="CJ13" s="101">
        <f>BS13/Constants!C$18*Constants!D$18</f>
        <v>1.2176457021945039E-2</v>
      </c>
      <c r="CK13" s="101">
        <f>BT13/Constants!D$18*Constants!E$18</f>
        <v>0</v>
      </c>
      <c r="CL13" s="101">
        <f>BU13/Constants!C$19*Constants!D$19</f>
        <v>0</v>
      </c>
      <c r="CM13" s="102">
        <f>BV13/Constants!C$14/Constants!D$14</f>
        <v>8.9481219471113365E-4</v>
      </c>
      <c r="CN13" s="102">
        <f>BW13/Constants!C$17/Constants!D$17</f>
        <v>7.6216459751702048E-3</v>
      </c>
      <c r="CO13" s="217">
        <f t="shared" si="51"/>
        <v>-1.0152207100643862</v>
      </c>
      <c r="CP13" s="104">
        <f t="shared" si="22"/>
        <v>1.0152207100643862</v>
      </c>
      <c r="CQ13" s="106">
        <f>R13*Constants!E$6</f>
        <v>0</v>
      </c>
      <c r="CR13" s="106">
        <f>T13*Constants!E$8</f>
        <v>0.49864000000000008</v>
      </c>
      <c r="CS13" s="106">
        <f>U13*Constants!E$9</f>
        <v>27.691179999999999</v>
      </c>
      <c r="CT13" s="106">
        <f>V13*Constants!E$10</f>
        <v>129.857</v>
      </c>
      <c r="CU13" s="106">
        <f>AE13*Constants!E$21</f>
        <v>124.77386779</v>
      </c>
      <c r="CV13" s="106">
        <f>AB13*Constants!E$18</f>
        <v>0.86824999999999997</v>
      </c>
      <c r="CW13" s="106">
        <f>AD13*Constants!E$20</f>
        <v>20.78538</v>
      </c>
      <c r="CX13" s="107">
        <f>Y13*Constants!E$15</f>
        <v>0.7019200000000001</v>
      </c>
      <c r="CY13" s="218">
        <f t="shared" si="23"/>
        <v>0</v>
      </c>
      <c r="CZ13" s="102">
        <f t="shared" si="24"/>
        <v>19.197365334039716</v>
      </c>
      <c r="DA13" s="102">
        <f t="shared" si="25"/>
        <v>80.213068803828634</v>
      </c>
      <c r="DB13" s="102">
        <f t="shared" si="26"/>
        <v>90.193822864179168</v>
      </c>
      <c r="DC13" s="102">
        <f t="shared" si="27"/>
        <v>8.8618351794597281</v>
      </c>
      <c r="DD13" s="102">
        <f t="shared" si="28"/>
        <v>0.29176393980339937</v>
      </c>
      <c r="DE13" s="102">
        <f t="shared" si="29"/>
        <v>0</v>
      </c>
      <c r="DF13" s="102">
        <f t="shared" si="30"/>
        <v>0.22306969631203472</v>
      </c>
      <c r="DG13" s="102">
        <f t="shared" si="31"/>
        <v>0.34526596115218333</v>
      </c>
      <c r="DH13" s="102">
        <f t="shared" si="32"/>
        <v>1.7841589966876809E-2</v>
      </c>
      <c r="DI13" s="102">
        <f t="shared" si="33"/>
        <v>0</v>
      </c>
      <c r="DJ13" s="102">
        <f t="shared" si="34"/>
        <v>3.3886147005481992E-3</v>
      </c>
      <c r="DK13" s="102">
        <f t="shared" si="35"/>
        <v>0.38400042229042014</v>
      </c>
      <c r="DL13" s="102">
        <f t="shared" si="36"/>
        <v>0</v>
      </c>
      <c r="DM13" s="102">
        <f t="shared" si="37"/>
        <v>0</v>
      </c>
      <c r="DN13" s="102">
        <f t="shared" si="38"/>
        <v>2.8219067337931256E-2</v>
      </c>
      <c r="DO13" s="102">
        <f t="shared" si="39"/>
        <v>0.2403585269293656</v>
      </c>
      <c r="DP13" s="105">
        <f t="shared" si="40"/>
        <v>0</v>
      </c>
      <c r="DQ13" s="106">
        <f t="shared" si="41"/>
        <v>0</v>
      </c>
      <c r="DR13" s="106">
        <f t="shared" si="42"/>
        <v>80.213068803828634</v>
      </c>
      <c r="DS13" s="94">
        <f t="shared" si="43"/>
        <v>0</v>
      </c>
      <c r="DT13" s="106">
        <f t="shared" si="44"/>
        <v>90.193822864179168</v>
      </c>
      <c r="DU13" s="94">
        <f t="shared" si="45"/>
        <v>0</v>
      </c>
      <c r="DV13" s="106">
        <f t="shared" si="46"/>
        <v>0</v>
      </c>
      <c r="DW13" s="107">
        <f t="shared" si="47"/>
        <v>0</v>
      </c>
      <c r="DX13" s="54" t="str">
        <f t="shared" si="49"/>
        <v>Ca</v>
      </c>
      <c r="DY13" s="92" t="str">
        <f t="shared" si="50"/>
        <v>HCO3</v>
      </c>
      <c r="EC13" s="53"/>
      <c r="ED13" s="53"/>
    </row>
    <row r="14" spans="1:134" x14ac:dyDescent="0.2">
      <c r="A14" s="37"/>
      <c r="B14" s="63" t="s">
        <v>155</v>
      </c>
      <c r="C14" s="82" t="s">
        <v>305</v>
      </c>
      <c r="D14" s="70" t="s">
        <v>315</v>
      </c>
      <c r="E14" s="77">
        <v>713292</v>
      </c>
      <c r="F14" s="71">
        <v>5226648</v>
      </c>
      <c r="G14" s="71">
        <v>1329</v>
      </c>
      <c r="H14" s="75">
        <v>43342</v>
      </c>
      <c r="I14" s="67">
        <v>14.4</v>
      </c>
      <c r="J14" s="113">
        <v>318</v>
      </c>
      <c r="K14" s="112">
        <f t="shared" si="48"/>
        <v>340.25691744999995</v>
      </c>
      <c r="L14" s="64">
        <v>7.59</v>
      </c>
      <c r="M14" s="73">
        <v>379.69758241758245</v>
      </c>
      <c r="N14" s="67">
        <v>8.57</v>
      </c>
      <c r="O14" s="201"/>
      <c r="P14" s="203">
        <v>0.33</v>
      </c>
      <c r="Q14" s="173">
        <v>0</v>
      </c>
      <c r="R14" s="173">
        <v>0.30099999999999999</v>
      </c>
      <c r="S14" s="173">
        <v>7.9000000000000001E-2</v>
      </c>
      <c r="T14" s="173">
        <v>1.5069999999999999</v>
      </c>
      <c r="U14" s="173">
        <v>11.88</v>
      </c>
      <c r="V14" s="173">
        <v>52.256999999999998</v>
      </c>
      <c r="W14" s="173">
        <v>0</v>
      </c>
      <c r="X14" s="173">
        <v>0.105</v>
      </c>
      <c r="Y14" s="173">
        <v>1.123</v>
      </c>
      <c r="Z14" s="173">
        <v>0</v>
      </c>
      <c r="AA14" s="173">
        <v>0.67500000000000004</v>
      </c>
      <c r="AB14" s="173">
        <v>2.4870000000000001</v>
      </c>
      <c r="AC14" s="173">
        <v>0</v>
      </c>
      <c r="AD14" s="173">
        <v>4.1239999999999997</v>
      </c>
      <c r="AE14" s="208">
        <v>201.35642999999999</v>
      </c>
      <c r="AF14" s="184">
        <v>3.45</v>
      </c>
      <c r="AG14" s="184">
        <v>0.12</v>
      </c>
      <c r="AH14" s="184">
        <v>7.0000000000000007E-2</v>
      </c>
      <c r="AI14" s="184">
        <v>0.11</v>
      </c>
      <c r="AJ14" s="184">
        <v>0.02</v>
      </c>
      <c r="AK14" s="184">
        <v>7.94</v>
      </c>
      <c r="AL14" s="184">
        <v>0.06</v>
      </c>
      <c r="AM14" s="184">
        <v>0.39</v>
      </c>
      <c r="AN14" s="184">
        <v>3.07</v>
      </c>
      <c r="AO14" s="184">
        <v>1.59</v>
      </c>
      <c r="AP14" s="184">
        <v>0.46</v>
      </c>
      <c r="AQ14" s="184">
        <v>0.37</v>
      </c>
      <c r="AR14" s="184"/>
      <c r="AS14" s="184">
        <v>0.01</v>
      </c>
      <c r="AT14" s="184">
        <v>0</v>
      </c>
      <c r="AU14" s="184">
        <v>0</v>
      </c>
      <c r="AV14" s="184">
        <v>0.82</v>
      </c>
      <c r="AW14" s="184">
        <v>119.47</v>
      </c>
      <c r="AX14" s="184">
        <v>0.02</v>
      </c>
      <c r="AY14" s="184">
        <v>0.02</v>
      </c>
      <c r="AZ14" s="185">
        <v>0.31</v>
      </c>
      <c r="BA14" s="45">
        <f t="shared" si="0"/>
        <v>276.03273000000002</v>
      </c>
      <c r="BB14" s="49">
        <f t="shared" si="1"/>
        <v>7.1132633546839958</v>
      </c>
      <c r="BC14" s="210">
        <f t="shared" si="2"/>
        <v>2.3902139822988682</v>
      </c>
      <c r="BD14" s="215" t="str">
        <f t="shared" si="3"/>
        <v>Ca-Mg</v>
      </c>
      <c r="BE14" s="44" t="str">
        <f t="shared" si="4"/>
        <v>HCO3</v>
      </c>
      <c r="BF14" s="213"/>
      <c r="BG14" s="101">
        <f t="shared" si="5"/>
        <v>0.30099999999999999</v>
      </c>
      <c r="BH14" s="101">
        <f t="shared" si="6"/>
        <v>11.88</v>
      </c>
      <c r="BI14" s="101">
        <f t="shared" si="7"/>
        <v>52.256999999999998</v>
      </c>
      <c r="BJ14" s="101">
        <f t="shared" si="8"/>
        <v>201.35642999999999</v>
      </c>
      <c r="BK14" s="101">
        <f t="shared" si="9"/>
        <v>4.1239999999999997</v>
      </c>
      <c r="BL14" s="102">
        <f t="shared" si="10"/>
        <v>1.123</v>
      </c>
      <c r="BM14" s="101">
        <f t="shared" si="11"/>
        <v>0</v>
      </c>
      <c r="BN14" s="101">
        <f t="shared" si="12"/>
        <v>1.5069999999999999</v>
      </c>
      <c r="BO14" s="101">
        <f t="shared" si="13"/>
        <v>0</v>
      </c>
      <c r="BP14" s="101">
        <f t="shared" si="14"/>
        <v>7.9000000000000001E-2</v>
      </c>
      <c r="BQ14" s="101">
        <f t="shared" si="15"/>
        <v>2.0000000000000002E-5</v>
      </c>
      <c r="BR14" s="101">
        <f t="shared" si="16"/>
        <v>7.9400000000000009E-3</v>
      </c>
      <c r="BS14" s="101">
        <f t="shared" si="17"/>
        <v>2.4870000000000001</v>
      </c>
      <c r="BT14" s="101">
        <f t="shared" si="18"/>
        <v>0</v>
      </c>
      <c r="BU14" s="101">
        <f t="shared" si="19"/>
        <v>0</v>
      </c>
      <c r="BV14" s="101">
        <f t="shared" si="20"/>
        <v>0.105</v>
      </c>
      <c r="BW14" s="103">
        <f t="shared" si="21"/>
        <v>0.67500000000000004</v>
      </c>
      <c r="BX14" s="101">
        <f>BG14/Constants!C$6*Constants!D$6</f>
        <v>1.3092762877449999E-2</v>
      </c>
      <c r="BY14" s="101">
        <f>BH14/Constants!C$9*Constants!D$9</f>
        <v>0.97757663032297892</v>
      </c>
      <c r="BZ14" s="101">
        <f>BI14/Constants!C$10*Constants!D$10</f>
        <v>2.6077648585258744</v>
      </c>
      <c r="CA14" s="101">
        <f>BJ14/Constants!C$21*Constants!D$21</f>
        <v>3.3</v>
      </c>
      <c r="CB14" s="101">
        <f>BK14/Constants!C$20*Constants!D$20</f>
        <v>8.5860678349326369E-2</v>
      </c>
      <c r="CC14" s="102">
        <f>BL14/Constants!C$15*Constants!D$15</f>
        <v>3.1675739711731023E-2</v>
      </c>
      <c r="CD14" s="102">
        <f>BM14/Constants!C$5*Constants!D$5</f>
        <v>0</v>
      </c>
      <c r="CE14" s="101">
        <f>BN14/Constants!C$8*Constants!D$8</f>
        <v>3.8543875309156657E-2</v>
      </c>
      <c r="CF14" s="102">
        <f>BO14/Constants!C$11*Constants!D$11</f>
        <v>0</v>
      </c>
      <c r="CG14" s="102">
        <f>BP14/Constants!C$7*Constants!D$7</f>
        <v>4.3795701368754261E-3</v>
      </c>
      <c r="CH14" s="101">
        <f>BQ14/Constants!C$13*Constants!D$13</f>
        <v>7.2932810648190366E-7</v>
      </c>
      <c r="CI14" s="101">
        <f>BR14/Constants!C$12*Constants!D$12</f>
        <v>2.8435849225534967E-4</v>
      </c>
      <c r="CJ14" s="101">
        <f>BS14/Constants!C$18*Constants!D$18</f>
        <v>4.0109733263016312E-2</v>
      </c>
      <c r="CK14" s="101">
        <f>BT14/Constants!D$18*Constants!E$18</f>
        <v>0</v>
      </c>
      <c r="CL14" s="101">
        <f>BU14/Constants!C$19*Constants!D$19</f>
        <v>0</v>
      </c>
      <c r="CM14" s="102">
        <f>BV14/Constants!C$14/Constants!D$14</f>
        <v>5.5267812026275898E-3</v>
      </c>
      <c r="CN14" s="102">
        <f>BW14/Constants!C$17/Constants!D$17</f>
        <v>8.4476371645975188E-3</v>
      </c>
      <c r="CO14" s="217">
        <f t="shared" si="51"/>
        <v>2.3902139822988682</v>
      </c>
      <c r="CP14" s="104">
        <f t="shared" si="22"/>
        <v>2.3902139822988682</v>
      </c>
      <c r="CQ14" s="106">
        <f>R14*Constants!E$6</f>
        <v>0.65016000000000007</v>
      </c>
      <c r="CR14" s="106">
        <f>T14*Constants!E$8</f>
        <v>2.7728799999999998</v>
      </c>
      <c r="CS14" s="106">
        <f>U14*Constants!E$9</f>
        <v>45.381599999999999</v>
      </c>
      <c r="CT14" s="106">
        <f>V14*Constants!E$10</f>
        <v>135.8682</v>
      </c>
      <c r="CU14" s="106">
        <f>AE14*Constants!E$21</f>
        <v>143.96984744999997</v>
      </c>
      <c r="CV14" s="106">
        <f>AB14*Constants!E$18</f>
        <v>2.8600499999999998</v>
      </c>
      <c r="CW14" s="106">
        <f>AD14*Constants!E$20</f>
        <v>6.3509599999999997</v>
      </c>
      <c r="CX14" s="107">
        <f>Y14*Constants!E$15</f>
        <v>2.4032200000000001</v>
      </c>
      <c r="CY14" s="218">
        <f t="shared" si="23"/>
        <v>0.35952902715789725</v>
      </c>
      <c r="CZ14" s="102">
        <f t="shared" si="24"/>
        <v>26.844385571028472</v>
      </c>
      <c r="DA14" s="102">
        <f t="shared" si="25"/>
        <v>71.60957327480169</v>
      </c>
      <c r="DB14" s="102">
        <f t="shared" si="26"/>
        <v>95.056470998310758</v>
      </c>
      <c r="DC14" s="102">
        <f t="shared" si="27"/>
        <v>2.473216085275161</v>
      </c>
      <c r="DD14" s="102">
        <f t="shared" si="28"/>
        <v>0.91241940401763666</v>
      </c>
      <c r="DE14" s="102">
        <f t="shared" si="29"/>
        <v>0</v>
      </c>
      <c r="DF14" s="102">
        <f t="shared" si="30"/>
        <v>1.0584199929767124</v>
      </c>
      <c r="DG14" s="102">
        <f t="shared" si="31"/>
        <v>0</v>
      </c>
      <c r="DH14" s="102">
        <f t="shared" si="32"/>
        <v>0.12026358419677369</v>
      </c>
      <c r="DI14" s="102">
        <f t="shared" si="33"/>
        <v>2.0027447763066808E-5</v>
      </c>
      <c r="DJ14" s="102">
        <f t="shared" si="34"/>
        <v>7.8085223906968117E-3</v>
      </c>
      <c r="DK14" s="102">
        <f t="shared" si="35"/>
        <v>1.1553605141411789</v>
      </c>
      <c r="DL14" s="102">
        <f t="shared" si="36"/>
        <v>0</v>
      </c>
      <c r="DM14" s="102">
        <f t="shared" si="37"/>
        <v>0</v>
      </c>
      <c r="DN14" s="102">
        <f t="shared" si="38"/>
        <v>0.15919888397017534</v>
      </c>
      <c r="DO14" s="102">
        <f t="shared" si="39"/>
        <v>0.24333411428509583</v>
      </c>
      <c r="DP14" s="105">
        <f t="shared" si="40"/>
        <v>0</v>
      </c>
      <c r="DQ14" s="106">
        <f t="shared" si="41"/>
        <v>26.844385571028472</v>
      </c>
      <c r="DR14" s="106">
        <f t="shared" si="42"/>
        <v>71.60957327480169</v>
      </c>
      <c r="DS14" s="94">
        <f t="shared" si="43"/>
        <v>0</v>
      </c>
      <c r="DT14" s="106">
        <f t="shared" si="44"/>
        <v>95.056470998310758</v>
      </c>
      <c r="DU14" s="94">
        <f t="shared" si="45"/>
        <v>0</v>
      </c>
      <c r="DV14" s="106">
        <f t="shared" si="46"/>
        <v>0</v>
      </c>
      <c r="DW14" s="107">
        <f t="shared" si="47"/>
        <v>0</v>
      </c>
      <c r="DX14" s="54" t="str">
        <f t="shared" si="49"/>
        <v>Ca-Mg</v>
      </c>
      <c r="DY14" s="92" t="str">
        <f t="shared" si="50"/>
        <v>HCO3</v>
      </c>
      <c r="EC14" s="53"/>
      <c r="ED14" s="53"/>
    </row>
    <row r="15" spans="1:134" x14ac:dyDescent="0.2">
      <c r="B15" s="63" t="s">
        <v>156</v>
      </c>
      <c r="C15" s="82" t="s">
        <v>305</v>
      </c>
      <c r="D15" s="70" t="s">
        <v>315</v>
      </c>
      <c r="E15" s="77">
        <v>713292</v>
      </c>
      <c r="F15" s="71">
        <v>5226648</v>
      </c>
      <c r="G15" s="71">
        <v>1329</v>
      </c>
      <c r="H15" s="75">
        <v>43342</v>
      </c>
      <c r="I15" s="67">
        <v>12.8</v>
      </c>
      <c r="J15" s="113">
        <v>295</v>
      </c>
      <c r="K15" s="112">
        <f t="shared" si="48"/>
        <v>320.10898685000001</v>
      </c>
      <c r="L15" s="64">
        <v>7.68</v>
      </c>
      <c r="M15" s="73">
        <v>391.07208791208797</v>
      </c>
      <c r="N15" s="67">
        <v>8.75</v>
      </c>
      <c r="O15" s="201"/>
      <c r="P15" s="203">
        <v>8.5000000000000006E-2</v>
      </c>
      <c r="Q15" s="173">
        <v>3.0000000000000001E-3</v>
      </c>
      <c r="R15" s="173">
        <v>1.302</v>
      </c>
      <c r="S15" s="173">
        <v>2.4E-2</v>
      </c>
      <c r="T15" s="173">
        <v>1.2789999999999999</v>
      </c>
      <c r="U15" s="173">
        <v>9.4160000000000004</v>
      </c>
      <c r="V15" s="173">
        <v>51.642000000000003</v>
      </c>
      <c r="W15" s="173">
        <v>0.19600000000000001</v>
      </c>
      <c r="X15" s="173">
        <v>8.5999999999999993E-2</v>
      </c>
      <c r="Y15" s="173">
        <v>0.47199999999999998</v>
      </c>
      <c r="Z15" s="173">
        <v>0</v>
      </c>
      <c r="AA15" s="173">
        <v>0.58699999999999997</v>
      </c>
      <c r="AB15" s="173">
        <v>8.7889999999999997</v>
      </c>
      <c r="AC15" s="173">
        <v>0</v>
      </c>
      <c r="AD15" s="173">
        <v>4.59</v>
      </c>
      <c r="AE15" s="208">
        <v>176.94959</v>
      </c>
      <c r="AF15" s="184">
        <v>3.57</v>
      </c>
      <c r="AG15" s="184">
        <v>0.26</v>
      </c>
      <c r="AH15" s="184">
        <v>0.05</v>
      </c>
      <c r="AI15" s="184">
        <v>0.09</v>
      </c>
      <c r="AJ15" s="184">
        <v>0.02</v>
      </c>
      <c r="AK15" s="184">
        <v>7.57</v>
      </c>
      <c r="AL15" s="184">
        <v>0.02</v>
      </c>
      <c r="AM15" s="184">
        <v>0.25</v>
      </c>
      <c r="AN15" s="184">
        <v>1.92</v>
      </c>
      <c r="AO15" s="184">
        <v>0.85</v>
      </c>
      <c r="AP15" s="184">
        <v>0.37</v>
      </c>
      <c r="AQ15" s="184">
        <v>0</v>
      </c>
      <c r="AR15" s="184"/>
      <c r="AS15" s="184">
        <v>0</v>
      </c>
      <c r="AT15" s="184">
        <v>0.01</v>
      </c>
      <c r="AU15" s="184">
        <v>0</v>
      </c>
      <c r="AV15" s="184">
        <v>0.63</v>
      </c>
      <c r="AW15" s="184">
        <v>70.150000000000006</v>
      </c>
      <c r="AX15" s="184">
        <v>0</v>
      </c>
      <c r="AY15" s="184">
        <v>7.0000000000000007E-2</v>
      </c>
      <c r="AZ15" s="185">
        <v>0.28000000000000003</v>
      </c>
      <c r="BA15" s="45">
        <f t="shared" si="0"/>
        <v>255.42170000000002</v>
      </c>
      <c r="BB15" s="49">
        <f t="shared" si="1"/>
        <v>6.6102453722112093</v>
      </c>
      <c r="BC15" s="210">
        <f t="shared" si="2"/>
        <v>4.3153231858432743</v>
      </c>
      <c r="BD15" s="215" t="str">
        <f t="shared" si="3"/>
        <v>Ca-Mg</v>
      </c>
      <c r="BE15" s="44" t="str">
        <f t="shared" si="4"/>
        <v>HCO3</v>
      </c>
      <c r="BF15" s="213"/>
      <c r="BG15" s="101">
        <f t="shared" si="5"/>
        <v>1.302</v>
      </c>
      <c r="BH15" s="101">
        <f t="shared" si="6"/>
        <v>9.4160000000000004</v>
      </c>
      <c r="BI15" s="101">
        <f t="shared" si="7"/>
        <v>51.642000000000003</v>
      </c>
      <c r="BJ15" s="101">
        <f t="shared" si="8"/>
        <v>176.94959</v>
      </c>
      <c r="BK15" s="101">
        <f t="shared" si="9"/>
        <v>4.59</v>
      </c>
      <c r="BL15" s="102">
        <f t="shared" si="10"/>
        <v>0.47199999999999998</v>
      </c>
      <c r="BM15" s="101">
        <f t="shared" si="11"/>
        <v>3.0000000000000001E-3</v>
      </c>
      <c r="BN15" s="101">
        <f t="shared" si="12"/>
        <v>1.2789999999999999</v>
      </c>
      <c r="BO15" s="101">
        <f t="shared" si="13"/>
        <v>0.19600000000000001</v>
      </c>
      <c r="BP15" s="101">
        <f t="shared" si="14"/>
        <v>2.4E-2</v>
      </c>
      <c r="BQ15" s="101">
        <f t="shared" si="15"/>
        <v>2.0000000000000002E-5</v>
      </c>
      <c r="BR15" s="101">
        <f t="shared" si="16"/>
        <v>7.5700000000000003E-3</v>
      </c>
      <c r="BS15" s="101">
        <f t="shared" si="17"/>
        <v>8.7889999999999997</v>
      </c>
      <c r="BT15" s="101">
        <f t="shared" si="18"/>
        <v>0</v>
      </c>
      <c r="BU15" s="101">
        <f t="shared" si="19"/>
        <v>0</v>
      </c>
      <c r="BV15" s="101">
        <f t="shared" si="20"/>
        <v>8.5999999999999993E-2</v>
      </c>
      <c r="BW15" s="103">
        <f t="shared" si="21"/>
        <v>0.58699999999999997</v>
      </c>
      <c r="BX15" s="101">
        <f>BG15/Constants!C$6*Constants!D$6</f>
        <v>5.6633811516411628E-2</v>
      </c>
      <c r="BY15" s="101">
        <f>BH15/Constants!C$9*Constants!D$9</f>
        <v>0.77481999588562023</v>
      </c>
      <c r="BZ15" s="101">
        <f>BI15/Constants!C$10*Constants!D$10</f>
        <v>2.5770747043265634</v>
      </c>
      <c r="CA15" s="101">
        <f>BJ15/Constants!C$21*Constants!D$21</f>
        <v>2.9</v>
      </c>
      <c r="CB15" s="101">
        <f>BK15/Constants!C$20*Constants!D$20</f>
        <v>9.5562685165714853E-2</v>
      </c>
      <c r="CC15" s="102">
        <f>BL15/Constants!C$15*Constants!D$15</f>
        <v>1.3313400840549458E-2</v>
      </c>
      <c r="CD15" s="102">
        <f>BM15/Constants!C$5*Constants!D$5</f>
        <v>4.3227665706051873E-4</v>
      </c>
      <c r="CE15" s="101">
        <f>BN15/Constants!C$8*Constants!D$8</f>
        <v>3.2712419721573571E-2</v>
      </c>
      <c r="CF15" s="102">
        <f>BO15/Constants!C$11*Constants!D$11</f>
        <v>4.4738644145172332E-3</v>
      </c>
      <c r="CG15" s="102">
        <f>BP15/Constants!C$7*Constants!D$7</f>
        <v>1.3305023200634208E-3</v>
      </c>
      <c r="CH15" s="101">
        <f>BQ15/Constants!C$13*Constants!D$13</f>
        <v>7.2932810648190366E-7</v>
      </c>
      <c r="CI15" s="101">
        <f>BR15/Constants!C$12*Constants!D$12</f>
        <v>2.7110752976989883E-4</v>
      </c>
      <c r="CJ15" s="101">
        <f>BS15/Constants!C$18*Constants!D$18</f>
        <v>0.14174686194155622</v>
      </c>
      <c r="CK15" s="101">
        <f>BT15/Constants!D$18*Constants!E$18</f>
        <v>0</v>
      </c>
      <c r="CL15" s="101">
        <f>BU15/Constants!C$19*Constants!D$19</f>
        <v>0</v>
      </c>
      <c r="CM15" s="102">
        <f>BV15/Constants!C$14/Constants!D$14</f>
        <v>4.5266969850092636E-3</v>
      </c>
      <c r="CN15" s="102">
        <f>BW15/Constants!C$17/Constants!D$17</f>
        <v>7.3463155786944335E-3</v>
      </c>
      <c r="CO15" s="217">
        <f t="shared" si="51"/>
        <v>4.3153231858432743</v>
      </c>
      <c r="CP15" s="104">
        <f t="shared" si="22"/>
        <v>4.3153231858432743</v>
      </c>
      <c r="CQ15" s="106">
        <f>R15*Constants!E$6</f>
        <v>2.8123200000000002</v>
      </c>
      <c r="CR15" s="106">
        <f>T15*Constants!E$8</f>
        <v>2.3533599999999999</v>
      </c>
      <c r="CS15" s="106">
        <f>U15*Constants!E$9</f>
        <v>35.969119999999997</v>
      </c>
      <c r="CT15" s="106">
        <f>V15*Constants!E$10</f>
        <v>134.26920000000001</v>
      </c>
      <c r="CU15" s="106">
        <f>AE15*Constants!E$21</f>
        <v>126.51895685</v>
      </c>
      <c r="CV15" s="106">
        <f>AB15*Constants!E$18</f>
        <v>10.107349999999999</v>
      </c>
      <c r="CW15" s="106">
        <f>AD15*Constants!E$20</f>
        <v>7.0686</v>
      </c>
      <c r="CX15" s="107">
        <f>Y15*Constants!E$15</f>
        <v>1.0100800000000001</v>
      </c>
      <c r="CY15" s="218">
        <f t="shared" si="23"/>
        <v>1.6426313154961008</v>
      </c>
      <c r="CZ15" s="102">
        <f t="shared" si="24"/>
        <v>22.473210879431232</v>
      </c>
      <c r="DA15" s="102">
        <f t="shared" si="25"/>
        <v>74.746578030916282</v>
      </c>
      <c r="DB15" s="102">
        <f t="shared" si="26"/>
        <v>91.699721871927196</v>
      </c>
      <c r="DC15" s="102">
        <f t="shared" si="27"/>
        <v>3.0217488451829637</v>
      </c>
      <c r="DD15" s="102">
        <f t="shared" si="28"/>
        <v>0.42097763939581623</v>
      </c>
      <c r="DE15" s="102">
        <f t="shared" si="29"/>
        <v>1.25379372292435E-2</v>
      </c>
      <c r="DF15" s="102">
        <f t="shared" si="30"/>
        <v>0.94880502656505028</v>
      </c>
      <c r="DG15" s="102">
        <f t="shared" si="31"/>
        <v>0.12976187884582044</v>
      </c>
      <c r="DH15" s="102">
        <f t="shared" si="32"/>
        <v>3.8590458910629011E-2</v>
      </c>
      <c r="DI15" s="102">
        <f t="shared" si="33"/>
        <v>2.1153744643012103E-5</v>
      </c>
      <c r="DJ15" s="102">
        <f t="shared" si="34"/>
        <v>7.8633188609913227E-3</v>
      </c>
      <c r="DK15" s="102">
        <f t="shared" si="35"/>
        <v>4.4821199366410918</v>
      </c>
      <c r="DL15" s="102">
        <f t="shared" si="36"/>
        <v>0</v>
      </c>
      <c r="DM15" s="102">
        <f t="shared" si="37"/>
        <v>0</v>
      </c>
      <c r="DN15" s="102">
        <f t="shared" si="38"/>
        <v>0.14313684638753132</v>
      </c>
      <c r="DO15" s="102">
        <f t="shared" si="39"/>
        <v>0.23229486046540876</v>
      </c>
      <c r="DP15" s="105">
        <f t="shared" si="40"/>
        <v>0</v>
      </c>
      <c r="DQ15" s="106">
        <f t="shared" si="41"/>
        <v>22.473210879431232</v>
      </c>
      <c r="DR15" s="106">
        <f t="shared" si="42"/>
        <v>74.746578030916282</v>
      </c>
      <c r="DS15" s="94">
        <f t="shared" si="43"/>
        <v>0</v>
      </c>
      <c r="DT15" s="106">
        <f t="shared" si="44"/>
        <v>91.699721871927196</v>
      </c>
      <c r="DU15" s="94">
        <f t="shared" si="45"/>
        <v>0</v>
      </c>
      <c r="DV15" s="106">
        <f t="shared" si="46"/>
        <v>0</v>
      </c>
      <c r="DW15" s="107">
        <f t="shared" si="47"/>
        <v>0</v>
      </c>
      <c r="DX15" s="54" t="str">
        <f t="shared" si="49"/>
        <v>Ca-Mg</v>
      </c>
      <c r="DY15" s="92" t="str">
        <f t="shared" si="50"/>
        <v>HCO3</v>
      </c>
      <c r="EC15" s="53"/>
      <c r="ED15" s="53"/>
    </row>
    <row r="16" spans="1:134" x14ac:dyDescent="0.2">
      <c r="A16" s="37"/>
      <c r="B16" s="63" t="s">
        <v>157</v>
      </c>
      <c r="C16" s="82" t="s">
        <v>301</v>
      </c>
      <c r="D16" s="70" t="s">
        <v>315</v>
      </c>
      <c r="E16" s="77">
        <v>707660</v>
      </c>
      <c r="F16" s="71">
        <v>5224962</v>
      </c>
      <c r="G16" s="71">
        <v>1883</v>
      </c>
      <c r="H16" s="75">
        <v>43335</v>
      </c>
      <c r="I16" s="67">
        <v>11.6</v>
      </c>
      <c r="J16" s="113">
        <v>161</v>
      </c>
      <c r="K16" s="112">
        <f t="shared" si="48"/>
        <v>117.79185085999998</v>
      </c>
      <c r="L16" s="64">
        <v>8.5399999999999991</v>
      </c>
      <c r="M16" s="73">
        <v>377.55296703296699</v>
      </c>
      <c r="N16" s="67">
        <v>7.81</v>
      </c>
      <c r="O16" s="201">
        <v>90.6</v>
      </c>
      <c r="P16" s="203">
        <v>0.19</v>
      </c>
      <c r="Q16" s="173">
        <v>0</v>
      </c>
      <c r="R16" s="173">
        <v>0</v>
      </c>
      <c r="S16" s="173">
        <v>1.2E-2</v>
      </c>
      <c r="T16" s="173">
        <v>0.36799999999999999</v>
      </c>
      <c r="U16" s="173">
        <v>4.218</v>
      </c>
      <c r="V16" s="173">
        <v>17.641999999999999</v>
      </c>
      <c r="W16" s="173">
        <v>0</v>
      </c>
      <c r="X16" s="173">
        <v>2.7E-2</v>
      </c>
      <c r="Y16" s="173">
        <v>5.2999999999999999E-2</v>
      </c>
      <c r="Z16" s="173">
        <v>0</v>
      </c>
      <c r="AA16" s="173">
        <v>0.217</v>
      </c>
      <c r="AB16" s="173">
        <v>0.40500000000000003</v>
      </c>
      <c r="AC16" s="173">
        <v>0</v>
      </c>
      <c r="AD16" s="173">
        <v>0.29599999999999999</v>
      </c>
      <c r="AE16" s="208">
        <v>75.661203999999998</v>
      </c>
      <c r="AF16" s="184">
        <v>0.42</v>
      </c>
      <c r="AG16" s="184">
        <v>0.03</v>
      </c>
      <c r="AH16" s="184">
        <v>0.09</v>
      </c>
      <c r="AI16" s="184">
        <v>0.06</v>
      </c>
      <c r="AJ16" s="184">
        <v>0</v>
      </c>
      <c r="AK16" s="184">
        <v>1.03</v>
      </c>
      <c r="AL16" s="184">
        <v>0.01</v>
      </c>
      <c r="AM16" s="184">
        <v>0.39</v>
      </c>
      <c r="AN16" s="184">
        <v>9.23</v>
      </c>
      <c r="AO16" s="184">
        <v>0.62</v>
      </c>
      <c r="AP16" s="184">
        <v>0.32</v>
      </c>
      <c r="AQ16" s="184">
        <v>1.1100000000000001</v>
      </c>
      <c r="AR16" s="184">
        <v>6.9400000000000003E-2</v>
      </c>
      <c r="AS16" s="184">
        <v>0</v>
      </c>
      <c r="AT16" s="184">
        <v>0</v>
      </c>
      <c r="AU16" s="184">
        <v>0</v>
      </c>
      <c r="AV16" s="184">
        <v>0.28999999999999998</v>
      </c>
      <c r="AW16" s="184">
        <v>59.96</v>
      </c>
      <c r="AX16" s="184">
        <v>0</v>
      </c>
      <c r="AY16" s="184">
        <v>0.01</v>
      </c>
      <c r="AZ16" s="185">
        <v>0.05</v>
      </c>
      <c r="BA16" s="45">
        <f t="shared" si="0"/>
        <v>98.972893400000004</v>
      </c>
      <c r="BB16" s="49">
        <f t="shared" si="1"/>
        <v>2.4959129000159028</v>
      </c>
      <c r="BC16" s="210">
        <f t="shared" si="2"/>
        <v>-0.83094310890966161</v>
      </c>
      <c r="BD16" s="215" t="str">
        <f t="shared" si="3"/>
        <v>Ca-Mg</v>
      </c>
      <c r="BE16" s="44" t="str">
        <f t="shared" si="4"/>
        <v>HCO3</v>
      </c>
      <c r="BF16" s="213"/>
      <c r="BG16" s="101">
        <f t="shared" si="5"/>
        <v>0</v>
      </c>
      <c r="BH16" s="101">
        <f t="shared" si="6"/>
        <v>4.218</v>
      </c>
      <c r="BI16" s="101">
        <f t="shared" si="7"/>
        <v>17.641999999999999</v>
      </c>
      <c r="BJ16" s="101">
        <f t="shared" si="8"/>
        <v>75.661203999999998</v>
      </c>
      <c r="BK16" s="101">
        <f t="shared" si="9"/>
        <v>0.29599999999999999</v>
      </c>
      <c r="BL16" s="102">
        <f t="shared" si="10"/>
        <v>5.2999999999999999E-2</v>
      </c>
      <c r="BM16" s="101">
        <f t="shared" si="11"/>
        <v>0</v>
      </c>
      <c r="BN16" s="101">
        <f t="shared" si="12"/>
        <v>0.36799999999999999</v>
      </c>
      <c r="BO16" s="101">
        <f t="shared" si="13"/>
        <v>0</v>
      </c>
      <c r="BP16" s="101">
        <f t="shared" si="14"/>
        <v>1.2E-2</v>
      </c>
      <c r="BQ16" s="101">
        <f t="shared" si="15"/>
        <v>0</v>
      </c>
      <c r="BR16" s="101">
        <f t="shared" si="16"/>
        <v>1.0300000000000001E-3</v>
      </c>
      <c r="BS16" s="101">
        <f t="shared" si="17"/>
        <v>0.40500000000000003</v>
      </c>
      <c r="BT16" s="101">
        <f t="shared" si="18"/>
        <v>0</v>
      </c>
      <c r="BU16" s="101">
        <f t="shared" si="19"/>
        <v>0</v>
      </c>
      <c r="BV16" s="101">
        <f t="shared" si="20"/>
        <v>2.7E-2</v>
      </c>
      <c r="BW16" s="103">
        <f t="shared" si="21"/>
        <v>0.217</v>
      </c>
      <c r="BX16" s="101">
        <f>BG16/Constants!C$6*Constants!D$6</f>
        <v>0</v>
      </c>
      <c r="BY16" s="101">
        <f>BH16/Constants!C$9*Constants!D$9</f>
        <v>0.34708907632174452</v>
      </c>
      <c r="BZ16" s="101">
        <f>BI16/Constants!C$10*Constants!D$10</f>
        <v>0.88038325265731809</v>
      </c>
      <c r="CA16" s="101">
        <f>BJ16/Constants!C$21*Constants!D$21</f>
        <v>1.24</v>
      </c>
      <c r="CB16" s="101">
        <f>BK16/Constants!C$20*Constants!D$20</f>
        <v>6.1626481065471883E-3</v>
      </c>
      <c r="CC16" s="102">
        <f>BL16/Constants!C$15*Constants!D$15</f>
        <v>1.4949369587905113E-3</v>
      </c>
      <c r="CD16" s="102">
        <f>BM16/Constants!C$5*Constants!D$5</f>
        <v>0</v>
      </c>
      <c r="CE16" s="101">
        <f>BN16/Constants!C$8*Constants!D$8</f>
        <v>9.4121739308358661E-3</v>
      </c>
      <c r="CF16" s="102">
        <f>BO16/Constants!C$11*Constants!D$11</f>
        <v>0</v>
      </c>
      <c r="CG16" s="102">
        <f>BP16/Constants!C$7*Constants!D$7</f>
        <v>6.6525116003171038E-4</v>
      </c>
      <c r="CH16" s="101">
        <f>BQ16/Constants!C$13*Constants!D$13</f>
        <v>0</v>
      </c>
      <c r="CI16" s="101">
        <f>BR16/Constants!C$12*Constants!D$12</f>
        <v>3.6887814486525209E-5</v>
      </c>
      <c r="CJ16" s="101">
        <f>BS16/Constants!C$18*Constants!D$18</f>
        <v>6.5317418462089291E-3</v>
      </c>
      <c r="CK16" s="101">
        <f>BT16/Constants!D$18*Constants!E$18</f>
        <v>0</v>
      </c>
      <c r="CL16" s="101">
        <f>BU16/Constants!C$19*Constants!D$19</f>
        <v>0</v>
      </c>
      <c r="CM16" s="102">
        <f>BV16/Constants!C$14/Constants!D$14</f>
        <v>1.4211723092470944E-3</v>
      </c>
      <c r="CN16" s="102">
        <f>BW16/Constants!C$17/Constants!D$17</f>
        <v>2.7157589106928315E-3</v>
      </c>
      <c r="CO16" s="217">
        <f t="shared" si="51"/>
        <v>-0.83094310890966161</v>
      </c>
      <c r="CP16" s="104">
        <f t="shared" si="22"/>
        <v>0.83094310890966161</v>
      </c>
      <c r="CQ16" s="106">
        <f>R16*Constants!E$6</f>
        <v>0</v>
      </c>
      <c r="CR16" s="106">
        <f>T16*Constants!E$8</f>
        <v>0.67712000000000006</v>
      </c>
      <c r="CS16" s="106">
        <f>U16*Constants!E$9</f>
        <v>16.112759999999998</v>
      </c>
      <c r="CT16" s="106">
        <f>V16*Constants!E$10</f>
        <v>45.869199999999999</v>
      </c>
      <c r="CU16" s="106">
        <f>AE16*Constants!E$21</f>
        <v>54.097760859999994</v>
      </c>
      <c r="CV16" s="106">
        <f>AB16*Constants!E$18</f>
        <v>0.46575</v>
      </c>
      <c r="CW16" s="106">
        <f>AD16*Constants!E$20</f>
        <v>0.45583999999999997</v>
      </c>
      <c r="CX16" s="107">
        <f>Y16*Constants!E$15</f>
        <v>0.11342000000000001</v>
      </c>
      <c r="CY16" s="218">
        <f t="shared" si="23"/>
        <v>0</v>
      </c>
      <c r="CZ16" s="102">
        <f t="shared" si="24"/>
        <v>28.045638549657241</v>
      </c>
      <c r="DA16" s="102">
        <f t="shared" si="25"/>
        <v>71.137100455189028</v>
      </c>
      <c r="DB16" s="102">
        <f t="shared" si="26"/>
        <v>98.543600436448074</v>
      </c>
      <c r="DC16" s="102">
        <f t="shared" si="27"/>
        <v>0.48974962309840275</v>
      </c>
      <c r="DD16" s="102">
        <f t="shared" si="28"/>
        <v>0.11880360511671854</v>
      </c>
      <c r="DE16" s="102">
        <f t="shared" si="29"/>
        <v>0</v>
      </c>
      <c r="DF16" s="102">
        <f t="shared" si="30"/>
        <v>0.76052646435358884</v>
      </c>
      <c r="DG16" s="102">
        <f t="shared" si="31"/>
        <v>0</v>
      </c>
      <c r="DH16" s="102">
        <f t="shared" si="32"/>
        <v>5.3753905990675747E-2</v>
      </c>
      <c r="DI16" s="102">
        <f t="shared" si="33"/>
        <v>0</v>
      </c>
      <c r="DJ16" s="102">
        <f t="shared" si="34"/>
        <v>2.9806248094563963E-3</v>
      </c>
      <c r="DK16" s="102">
        <f t="shared" si="35"/>
        <v>0.51908174084422609</v>
      </c>
      <c r="DL16" s="102">
        <f t="shared" si="36"/>
        <v>0</v>
      </c>
      <c r="DM16" s="102">
        <f t="shared" si="37"/>
        <v>0</v>
      </c>
      <c r="DN16" s="102">
        <f t="shared" si="38"/>
        <v>0.11294148080144345</v>
      </c>
      <c r="DO16" s="102">
        <f t="shared" si="39"/>
        <v>0.21582311369115953</v>
      </c>
      <c r="DP16" s="105">
        <f t="shared" si="40"/>
        <v>0</v>
      </c>
      <c r="DQ16" s="106">
        <f t="shared" si="41"/>
        <v>28.045638549657241</v>
      </c>
      <c r="DR16" s="106">
        <f t="shared" si="42"/>
        <v>71.137100455189028</v>
      </c>
      <c r="DS16" s="94">
        <f t="shared" si="43"/>
        <v>0</v>
      </c>
      <c r="DT16" s="106">
        <f t="shared" si="44"/>
        <v>98.543600436448074</v>
      </c>
      <c r="DU16" s="94">
        <f t="shared" si="45"/>
        <v>0</v>
      </c>
      <c r="DV16" s="106">
        <f t="shared" si="46"/>
        <v>0</v>
      </c>
      <c r="DW16" s="107">
        <f t="shared" si="47"/>
        <v>0</v>
      </c>
      <c r="DX16" s="54" t="str">
        <f t="shared" si="49"/>
        <v>Ca-Mg</v>
      </c>
      <c r="DY16" s="92" t="str">
        <f t="shared" si="50"/>
        <v>HCO3</v>
      </c>
      <c r="EC16" s="53"/>
      <c r="ED16" s="53"/>
    </row>
    <row r="17" spans="1:134" x14ac:dyDescent="0.2">
      <c r="A17" s="37"/>
      <c r="B17" s="63" t="s">
        <v>158</v>
      </c>
      <c r="C17" s="82" t="s">
        <v>304</v>
      </c>
      <c r="D17" s="69" t="s">
        <v>315</v>
      </c>
      <c r="E17" s="77">
        <v>709850</v>
      </c>
      <c r="F17" s="71">
        <v>5225711</v>
      </c>
      <c r="G17" s="71">
        <v>1382</v>
      </c>
      <c r="H17" s="75">
        <v>43336</v>
      </c>
      <c r="I17" s="67">
        <v>9</v>
      </c>
      <c r="J17" s="113">
        <v>215</v>
      </c>
      <c r="K17" s="112">
        <f t="shared" si="48"/>
        <v>234.791</v>
      </c>
      <c r="L17" s="64">
        <v>8.39</v>
      </c>
      <c r="M17" s="73">
        <v>432.86153846153843</v>
      </c>
      <c r="N17" s="67">
        <v>9.2799999999999994</v>
      </c>
      <c r="O17" s="201">
        <v>95.8</v>
      </c>
      <c r="P17" s="203"/>
      <c r="Q17" s="173">
        <v>3.0000000000000001E-3</v>
      </c>
      <c r="R17" s="173">
        <v>0.218</v>
      </c>
      <c r="S17" s="173">
        <v>4.3999999999999997E-2</v>
      </c>
      <c r="T17" s="173">
        <v>0.127</v>
      </c>
      <c r="U17" s="173">
        <v>3.3220000000000001</v>
      </c>
      <c r="V17" s="173">
        <v>43.939</v>
      </c>
      <c r="W17" s="173">
        <v>0.254</v>
      </c>
      <c r="X17" s="173">
        <v>2.4E-2</v>
      </c>
      <c r="Y17" s="173">
        <v>0.46600000000000003</v>
      </c>
      <c r="Z17" s="173">
        <v>0</v>
      </c>
      <c r="AA17" s="173">
        <v>0.14299999999999999</v>
      </c>
      <c r="AB17" s="173">
        <v>5.2679999999999998</v>
      </c>
      <c r="AC17" s="173">
        <v>0</v>
      </c>
      <c r="AD17" s="173">
        <v>6.9640000000000004</v>
      </c>
      <c r="AE17" s="209">
        <v>125</v>
      </c>
      <c r="AF17" s="184">
        <v>4.43</v>
      </c>
      <c r="AG17" s="184">
        <v>7.0000000000000007E-2</v>
      </c>
      <c r="AH17" s="184">
        <v>0.03</v>
      </c>
      <c r="AI17" s="184">
        <v>0.09</v>
      </c>
      <c r="AJ17" s="184">
        <v>2.29</v>
      </c>
      <c r="AK17" s="184">
        <v>1.29</v>
      </c>
      <c r="AL17" s="184">
        <v>0.03</v>
      </c>
      <c r="AM17" s="184">
        <v>0.19</v>
      </c>
      <c r="AN17" s="184">
        <v>4.5599999999999996</v>
      </c>
      <c r="AO17" s="184">
        <v>2.15</v>
      </c>
      <c r="AP17" s="184">
        <v>0.62</v>
      </c>
      <c r="AQ17" s="184">
        <v>0.34</v>
      </c>
      <c r="AR17" s="184">
        <v>0.436</v>
      </c>
      <c r="AS17" s="184">
        <v>0</v>
      </c>
      <c r="AT17" s="184">
        <v>0</v>
      </c>
      <c r="AU17" s="184">
        <v>0</v>
      </c>
      <c r="AV17" s="184">
        <v>0.56000000000000005</v>
      </c>
      <c r="AW17" s="184">
        <v>16.45</v>
      </c>
      <c r="AX17" s="184">
        <v>0</v>
      </c>
      <c r="AY17" s="184">
        <v>0.03</v>
      </c>
      <c r="AZ17" s="185">
        <v>0.31</v>
      </c>
      <c r="BA17" s="45">
        <f t="shared" si="0"/>
        <v>185.80587599999998</v>
      </c>
      <c r="BB17" s="49">
        <f t="shared" si="1"/>
        <v>4.7823163036519878</v>
      </c>
      <c r="BC17" s="210">
        <f t="shared" si="2"/>
        <v>4.0317372930754525</v>
      </c>
      <c r="BD17" s="215" t="str">
        <f t="shared" si="3"/>
        <v>Ca</v>
      </c>
      <c r="BE17" s="44" t="str">
        <f t="shared" si="4"/>
        <v>HCO3</v>
      </c>
      <c r="BF17" s="213" t="s">
        <v>344</v>
      </c>
      <c r="BG17" s="101">
        <f t="shared" si="5"/>
        <v>0.218</v>
      </c>
      <c r="BH17" s="101">
        <f t="shared" si="6"/>
        <v>3.3220000000000001</v>
      </c>
      <c r="BI17" s="101">
        <f t="shared" si="7"/>
        <v>43.939</v>
      </c>
      <c r="BJ17" s="101">
        <f t="shared" si="8"/>
        <v>125</v>
      </c>
      <c r="BK17" s="101">
        <f t="shared" si="9"/>
        <v>6.9640000000000004</v>
      </c>
      <c r="BL17" s="102">
        <f t="shared" si="10"/>
        <v>0.46600000000000003</v>
      </c>
      <c r="BM17" s="101">
        <f t="shared" si="11"/>
        <v>3.0000000000000001E-3</v>
      </c>
      <c r="BN17" s="101">
        <f t="shared" si="12"/>
        <v>0.127</v>
      </c>
      <c r="BO17" s="101">
        <f t="shared" si="13"/>
        <v>0.254</v>
      </c>
      <c r="BP17" s="101">
        <f t="shared" si="14"/>
        <v>4.3999999999999997E-2</v>
      </c>
      <c r="BQ17" s="101">
        <f t="shared" si="15"/>
        <v>2.2899999999999999E-3</v>
      </c>
      <c r="BR17" s="101">
        <f t="shared" si="16"/>
        <v>1.2900000000000001E-3</v>
      </c>
      <c r="BS17" s="101">
        <f t="shared" si="17"/>
        <v>5.2679999999999998</v>
      </c>
      <c r="BT17" s="101">
        <f t="shared" si="18"/>
        <v>0</v>
      </c>
      <c r="BU17" s="101">
        <f t="shared" si="19"/>
        <v>0</v>
      </c>
      <c r="BV17" s="101">
        <f t="shared" si="20"/>
        <v>2.4E-2</v>
      </c>
      <c r="BW17" s="103">
        <f t="shared" si="21"/>
        <v>0.14299999999999999</v>
      </c>
      <c r="BX17" s="101">
        <f>BG17/Constants!C$6*Constants!D$6</f>
        <v>9.482466137156479E-3</v>
      </c>
      <c r="BY17" s="101">
        <f>BH17/Constants!C$9*Constants!D$9</f>
        <v>0.27335939107179591</v>
      </c>
      <c r="BZ17" s="101">
        <f>BI17/Constants!C$10*Constants!D$10</f>
        <v>2.1926742851439691</v>
      </c>
      <c r="CA17" s="101">
        <f>BJ17/Constants!C$21*Constants!D$21</f>
        <v>2.0486060465017184</v>
      </c>
      <c r="CB17" s="101">
        <f>BK17/Constants!C$20*Constants!D$20</f>
        <v>0.14498878856079264</v>
      </c>
      <c r="CC17" s="102">
        <f>BL17/Constants!C$15*Constants!D$15</f>
        <v>1.3144162694271289E-2</v>
      </c>
      <c r="CD17" s="102">
        <f>BM17/Constants!C$5*Constants!D$5</f>
        <v>4.3227665706051873E-4</v>
      </c>
      <c r="CE17" s="101">
        <f>BN17/Constants!C$8*Constants!D$8</f>
        <v>3.2482230685221608E-3</v>
      </c>
      <c r="CF17" s="102">
        <f>BO17/Constants!C$11*Constants!D$11</f>
        <v>5.7977630677927411E-3</v>
      </c>
      <c r="CG17" s="102">
        <f>BP17/Constants!C$7*Constants!D$7</f>
        <v>2.4392542534496043E-3</v>
      </c>
      <c r="CH17" s="101">
        <f>BQ17/Constants!C$13*Constants!D$13</f>
        <v>8.3508068192177952E-5</v>
      </c>
      <c r="CI17" s="101">
        <f>BR17/Constants!C$12*Constants!D$12</f>
        <v>4.6199301638463613E-5</v>
      </c>
      <c r="CJ17" s="101">
        <f>BS17/Constants!C$18*Constants!D$18</f>
        <v>8.4961027273650958E-2</v>
      </c>
      <c r="CK17" s="101">
        <f>BT17/Constants!D$18*Constants!E$18</f>
        <v>0</v>
      </c>
      <c r="CL17" s="101">
        <f>BU17/Constants!C$19*Constants!D$19</f>
        <v>0</v>
      </c>
      <c r="CM17" s="102">
        <f>BV17/Constants!C$14/Constants!D$14</f>
        <v>1.2632642748863063E-3</v>
      </c>
      <c r="CN17" s="102">
        <f>BW17/Constants!C$17/Constants!D$17</f>
        <v>1.789647577092511E-3</v>
      </c>
      <c r="CO17" s="217">
        <f t="shared" si="51"/>
        <v>4.0317372930754525</v>
      </c>
      <c r="CP17" s="104">
        <f t="shared" si="22"/>
        <v>4.0317372930754525</v>
      </c>
      <c r="CQ17" s="106">
        <f>R17*Constants!E$6</f>
        <v>0.47088000000000002</v>
      </c>
      <c r="CR17" s="106">
        <f>T17*Constants!E$8</f>
        <v>0.23368000000000003</v>
      </c>
      <c r="CS17" s="106">
        <f>U17*Constants!E$9</f>
        <v>12.69004</v>
      </c>
      <c r="CT17" s="106">
        <f>V17*Constants!E$10</f>
        <v>114.2414</v>
      </c>
      <c r="CU17" s="106">
        <f>AE17*Constants!E$21</f>
        <v>89.375</v>
      </c>
      <c r="CV17" s="106">
        <f>AB17*Constants!E$18</f>
        <v>6.0581999999999994</v>
      </c>
      <c r="CW17" s="106">
        <f>AD17*Constants!E$20</f>
        <v>10.72456</v>
      </c>
      <c r="CX17" s="107">
        <f>Y17*Constants!E$15</f>
        <v>0.99724000000000013</v>
      </c>
      <c r="CY17" s="218">
        <f t="shared" si="23"/>
        <v>0.38119495824022726</v>
      </c>
      <c r="CZ17" s="102">
        <f t="shared" si="24"/>
        <v>10.989042318418948</v>
      </c>
      <c r="DA17" s="102">
        <f t="shared" si="25"/>
        <v>88.14546453107809</v>
      </c>
      <c r="DB17" s="102">
        <f t="shared" si="26"/>
        <v>89.27349056081384</v>
      </c>
      <c r="DC17" s="102">
        <f t="shared" si="27"/>
        <v>6.3182744525765981</v>
      </c>
      <c r="DD17" s="102">
        <f t="shared" si="28"/>
        <v>0.57279206327669352</v>
      </c>
      <c r="DE17" s="102">
        <f t="shared" si="29"/>
        <v>1.7377513386599111E-2</v>
      </c>
      <c r="DF17" s="102">
        <f t="shared" si="30"/>
        <v>0.13057850553332431</v>
      </c>
      <c r="DG17" s="102">
        <f t="shared" si="31"/>
        <v>0.23306996498030472</v>
      </c>
      <c r="DH17" s="102">
        <f t="shared" si="32"/>
        <v>9.8057974563972305E-2</v>
      </c>
      <c r="DI17" s="102">
        <f t="shared" si="33"/>
        <v>3.3570227519721034E-3</v>
      </c>
      <c r="DJ17" s="102">
        <f t="shared" si="34"/>
        <v>1.8572110465856953E-3</v>
      </c>
      <c r="DK17" s="102">
        <f t="shared" si="35"/>
        <v>3.7024041197688438</v>
      </c>
      <c r="DL17" s="102">
        <f t="shared" si="36"/>
        <v>0</v>
      </c>
      <c r="DM17" s="102">
        <f t="shared" si="37"/>
        <v>0</v>
      </c>
      <c r="DN17" s="102">
        <f t="shared" si="38"/>
        <v>5.5050121282448052E-2</v>
      </c>
      <c r="DO17" s="102">
        <f t="shared" si="39"/>
        <v>7.798868228158265E-2</v>
      </c>
      <c r="DP17" s="105">
        <f t="shared" si="40"/>
        <v>0</v>
      </c>
      <c r="DQ17" s="106">
        <f t="shared" si="41"/>
        <v>0</v>
      </c>
      <c r="DR17" s="106">
        <f t="shared" si="42"/>
        <v>88.14546453107809</v>
      </c>
      <c r="DS17" s="94">
        <f t="shared" si="43"/>
        <v>0</v>
      </c>
      <c r="DT17" s="106">
        <f t="shared" si="44"/>
        <v>89.27349056081384</v>
      </c>
      <c r="DU17" s="94">
        <f t="shared" si="45"/>
        <v>0</v>
      </c>
      <c r="DV17" s="106">
        <f t="shared" si="46"/>
        <v>0</v>
      </c>
      <c r="DW17" s="107">
        <f t="shared" si="47"/>
        <v>0</v>
      </c>
      <c r="DX17" s="54" t="str">
        <f t="shared" si="49"/>
        <v>Ca</v>
      </c>
      <c r="DY17" s="92" t="str">
        <f t="shared" si="50"/>
        <v>HCO3</v>
      </c>
      <c r="EC17" s="53"/>
      <c r="ED17" s="53"/>
    </row>
    <row r="18" spans="1:134" s="1" customFormat="1" x14ac:dyDescent="0.2">
      <c r="A18" s="4"/>
      <c r="B18" s="63" t="s">
        <v>159</v>
      </c>
      <c r="C18" s="82" t="s">
        <v>305</v>
      </c>
      <c r="D18" s="70" t="s">
        <v>315</v>
      </c>
      <c r="E18" s="77">
        <v>706580</v>
      </c>
      <c r="F18" s="71">
        <v>5223019</v>
      </c>
      <c r="G18" s="71">
        <v>1753</v>
      </c>
      <c r="H18" s="75">
        <v>43339</v>
      </c>
      <c r="I18" s="67">
        <v>8.6</v>
      </c>
      <c r="J18" s="113">
        <v>170</v>
      </c>
      <c r="K18" s="112">
        <f t="shared" si="48"/>
        <v>316.54334667999996</v>
      </c>
      <c r="L18" s="64">
        <v>7.76</v>
      </c>
      <c r="M18" s="73">
        <v>388.85516483516489</v>
      </c>
      <c r="N18" s="67"/>
      <c r="O18" s="201"/>
      <c r="P18" s="203"/>
      <c r="Q18" s="173">
        <v>0</v>
      </c>
      <c r="R18" s="173">
        <v>0</v>
      </c>
      <c r="S18" s="173">
        <v>1.2999999999999999E-2</v>
      </c>
      <c r="T18" s="173">
        <v>0.77200000000000002</v>
      </c>
      <c r="U18" s="173">
        <v>6.6769999999999996</v>
      </c>
      <c r="V18" s="173">
        <v>56.536999999999999</v>
      </c>
      <c r="W18" s="173">
        <v>0</v>
      </c>
      <c r="X18" s="173">
        <v>2.7E-2</v>
      </c>
      <c r="Y18" s="173">
        <v>0.50600000000000001</v>
      </c>
      <c r="Z18" s="173">
        <v>0</v>
      </c>
      <c r="AA18" s="173">
        <v>0.74299999999999999</v>
      </c>
      <c r="AB18" s="173">
        <v>2.7839999999999998</v>
      </c>
      <c r="AC18" s="173">
        <v>0</v>
      </c>
      <c r="AD18" s="173">
        <v>1.4410000000000001</v>
      </c>
      <c r="AE18" s="208">
        <v>190.37335200000001</v>
      </c>
      <c r="AF18" s="184">
        <v>2.31</v>
      </c>
      <c r="AG18" s="184">
        <v>0.04</v>
      </c>
      <c r="AH18" s="184">
        <v>0.04</v>
      </c>
      <c r="AI18" s="184">
        <v>0.12</v>
      </c>
      <c r="AJ18" s="184">
        <v>0.01</v>
      </c>
      <c r="AK18" s="184">
        <v>1.98</v>
      </c>
      <c r="AL18" s="184">
        <v>0.01</v>
      </c>
      <c r="AM18" s="184">
        <v>0.4</v>
      </c>
      <c r="AN18" s="184">
        <v>2.29</v>
      </c>
      <c r="AO18" s="184">
        <v>1.46</v>
      </c>
      <c r="AP18" s="184">
        <v>3.02</v>
      </c>
      <c r="AQ18" s="184">
        <v>0.18</v>
      </c>
      <c r="AR18" s="184">
        <v>0.16089999999999999</v>
      </c>
      <c r="AS18" s="184">
        <v>0</v>
      </c>
      <c r="AT18" s="184">
        <v>0</v>
      </c>
      <c r="AU18" s="184">
        <v>0</v>
      </c>
      <c r="AV18" s="184">
        <v>0.41</v>
      </c>
      <c r="AW18" s="184">
        <v>16.170000000000002</v>
      </c>
      <c r="AX18" s="184">
        <v>0</v>
      </c>
      <c r="AY18" s="184">
        <v>0</v>
      </c>
      <c r="AZ18" s="185">
        <v>1.91</v>
      </c>
      <c r="BA18" s="45">
        <f t="shared" si="0"/>
        <v>259.90386290000004</v>
      </c>
      <c r="BB18" s="49">
        <f t="shared" si="1"/>
        <v>6.6112129064352558</v>
      </c>
      <c r="BC18" s="210">
        <f t="shared" si="2"/>
        <v>2.5929662057421972</v>
      </c>
      <c r="BD18" s="215" t="str">
        <f t="shared" si="3"/>
        <v>Ca</v>
      </c>
      <c r="BE18" s="44" t="str">
        <f t="shared" si="4"/>
        <v>HCO3</v>
      </c>
      <c r="BF18" s="213"/>
      <c r="BG18" s="101">
        <f t="shared" si="5"/>
        <v>0</v>
      </c>
      <c r="BH18" s="101">
        <f t="shared" si="6"/>
        <v>6.6769999999999996</v>
      </c>
      <c r="BI18" s="101">
        <f t="shared" si="7"/>
        <v>56.536999999999999</v>
      </c>
      <c r="BJ18" s="101">
        <f t="shared" si="8"/>
        <v>190.37335200000001</v>
      </c>
      <c r="BK18" s="101">
        <f t="shared" si="9"/>
        <v>1.4410000000000001</v>
      </c>
      <c r="BL18" s="102">
        <f t="shared" si="10"/>
        <v>0.50600000000000001</v>
      </c>
      <c r="BM18" s="101">
        <f t="shared" si="11"/>
        <v>0</v>
      </c>
      <c r="BN18" s="101">
        <f t="shared" si="12"/>
        <v>0.77200000000000002</v>
      </c>
      <c r="BO18" s="101">
        <f t="shared" si="13"/>
        <v>0</v>
      </c>
      <c r="BP18" s="101">
        <f t="shared" si="14"/>
        <v>1.2999999999999999E-2</v>
      </c>
      <c r="BQ18" s="101">
        <f t="shared" si="15"/>
        <v>1.0000000000000001E-5</v>
      </c>
      <c r="BR18" s="101">
        <f t="shared" si="16"/>
        <v>1.98E-3</v>
      </c>
      <c r="BS18" s="101">
        <f t="shared" si="17"/>
        <v>2.7839999999999998</v>
      </c>
      <c r="BT18" s="101">
        <f t="shared" si="18"/>
        <v>0</v>
      </c>
      <c r="BU18" s="101">
        <f t="shared" si="19"/>
        <v>0</v>
      </c>
      <c r="BV18" s="101">
        <f t="shared" si="20"/>
        <v>2.7E-2</v>
      </c>
      <c r="BW18" s="103">
        <f t="shared" si="21"/>
        <v>0.74299999999999999</v>
      </c>
      <c r="BX18" s="101">
        <f>BG18/Constants!C$6*Constants!D$6</f>
        <v>0</v>
      </c>
      <c r="BY18" s="101">
        <f>BH18/Constants!C$9*Constants!D$9</f>
        <v>0.54943427278337786</v>
      </c>
      <c r="BZ18" s="101">
        <f>BI18/Constants!C$10*Constants!D$10</f>
        <v>2.8213483706771791</v>
      </c>
      <c r="CA18" s="101">
        <f>BJ18/Constants!C$21*Constants!D$21</f>
        <v>3.12</v>
      </c>
      <c r="CB18" s="101">
        <f>BK18/Constants!C$20*Constants!D$20</f>
        <v>3.0001270005184121E-2</v>
      </c>
      <c r="CC18" s="102">
        <f>BL18/Constants!C$15*Constants!D$15</f>
        <v>1.4272417002792429E-2</v>
      </c>
      <c r="CD18" s="102">
        <f>BM18/Constants!C$5*Constants!D$5</f>
        <v>0</v>
      </c>
      <c r="CE18" s="101">
        <f>BN18/Constants!C$8*Constants!D$8</f>
        <v>1.974510400707959E-2</v>
      </c>
      <c r="CF18" s="102">
        <f>BO18/Constants!C$11*Constants!D$11</f>
        <v>0</v>
      </c>
      <c r="CG18" s="102">
        <f>BP18/Constants!C$7*Constants!D$7</f>
        <v>7.2068875670101948E-4</v>
      </c>
      <c r="CH18" s="101">
        <f>BQ18/Constants!C$13*Constants!D$13</f>
        <v>3.6466405324095183E-7</v>
      </c>
      <c r="CI18" s="101">
        <f>BR18/Constants!C$12*Constants!D$12</f>
        <v>7.0910556003223209E-5</v>
      </c>
      <c r="CJ18" s="101">
        <f>BS18/Constants!C$18*Constants!D$18</f>
        <v>4.4899677283569521E-2</v>
      </c>
      <c r="CK18" s="101">
        <f>BT18/Constants!D$18*Constants!E$18</f>
        <v>0</v>
      </c>
      <c r="CL18" s="101">
        <f>BU18/Constants!C$19*Constants!D$19</f>
        <v>0</v>
      </c>
      <c r="CM18" s="102">
        <f>BV18/Constants!C$14/Constants!D$14</f>
        <v>1.4211723092470944E-3</v>
      </c>
      <c r="CN18" s="102">
        <f>BW18/Constants!C$17/Constants!D$17</f>
        <v>9.2986583900680816E-3</v>
      </c>
      <c r="CO18" s="217">
        <f t="shared" si="51"/>
        <v>2.5929662057421972</v>
      </c>
      <c r="CP18" s="104">
        <f t="shared" si="22"/>
        <v>2.5929662057421972</v>
      </c>
      <c r="CQ18" s="106">
        <f>R18*Constants!E$6</f>
        <v>0</v>
      </c>
      <c r="CR18" s="106">
        <f>T18*Constants!E$8</f>
        <v>1.4204800000000002</v>
      </c>
      <c r="CS18" s="106">
        <f>U18*Constants!E$9</f>
        <v>25.506139999999998</v>
      </c>
      <c r="CT18" s="106">
        <f>V18*Constants!E$10</f>
        <v>146.99620000000002</v>
      </c>
      <c r="CU18" s="106">
        <f>AE18*Constants!E$21</f>
        <v>136.11694668000001</v>
      </c>
      <c r="CV18" s="106">
        <f>AB18*Constants!E$18</f>
        <v>3.2015999999999996</v>
      </c>
      <c r="CW18" s="106">
        <f>AD18*Constants!E$20</f>
        <v>2.2191400000000003</v>
      </c>
      <c r="CX18" s="107">
        <f>Y18*Constants!E$15</f>
        <v>1.08284</v>
      </c>
      <c r="CY18" s="218">
        <f t="shared" si="23"/>
        <v>0</v>
      </c>
      <c r="CZ18" s="102">
        <f t="shared" si="24"/>
        <v>16.201193621741101</v>
      </c>
      <c r="DA18" s="102">
        <f t="shared" si="25"/>
        <v>83.193228911925303</v>
      </c>
      <c r="DB18" s="102">
        <f t="shared" si="26"/>
        <v>96.897623960128143</v>
      </c>
      <c r="DC18" s="102">
        <f t="shared" si="27"/>
        <v>0.93174736515660339</v>
      </c>
      <c r="DD18" s="102">
        <f t="shared" si="28"/>
        <v>0.44325746658292303</v>
      </c>
      <c r="DE18" s="102">
        <f t="shared" si="29"/>
        <v>0</v>
      </c>
      <c r="DF18" s="102">
        <f t="shared" si="30"/>
        <v>0.58222478819816048</v>
      </c>
      <c r="DG18" s="102">
        <f t="shared" si="31"/>
        <v>0</v>
      </c>
      <c r="DH18" s="102">
        <f t="shared" si="32"/>
        <v>2.1250982449958149E-2</v>
      </c>
      <c r="DI18" s="102">
        <f t="shared" si="33"/>
        <v>1.0752865676755617E-5</v>
      </c>
      <c r="DJ18" s="102">
        <f t="shared" si="34"/>
        <v>2.0909428198092762E-3</v>
      </c>
      <c r="DK18" s="102">
        <f t="shared" si="35"/>
        <v>1.3944461683828291</v>
      </c>
      <c r="DL18" s="102">
        <f t="shared" si="36"/>
        <v>0</v>
      </c>
      <c r="DM18" s="102">
        <f t="shared" si="37"/>
        <v>0</v>
      </c>
      <c r="DN18" s="102">
        <f t="shared" si="38"/>
        <v>4.413725000127304E-2</v>
      </c>
      <c r="DO18" s="102">
        <f t="shared" si="39"/>
        <v>0.2887877897482396</v>
      </c>
      <c r="DP18" s="105">
        <f t="shared" si="40"/>
        <v>0</v>
      </c>
      <c r="DQ18" s="106">
        <f t="shared" si="41"/>
        <v>0</v>
      </c>
      <c r="DR18" s="106">
        <f t="shared" si="42"/>
        <v>83.193228911925303</v>
      </c>
      <c r="DS18" s="94">
        <f t="shared" si="43"/>
        <v>0</v>
      </c>
      <c r="DT18" s="106">
        <f t="shared" si="44"/>
        <v>96.897623960128143</v>
      </c>
      <c r="DU18" s="94">
        <f t="shared" si="45"/>
        <v>0</v>
      </c>
      <c r="DV18" s="106">
        <f t="shared" si="46"/>
        <v>0</v>
      </c>
      <c r="DW18" s="107">
        <f t="shared" si="47"/>
        <v>0</v>
      </c>
      <c r="DX18" s="54" t="str">
        <f t="shared" si="49"/>
        <v>Ca</v>
      </c>
      <c r="DY18" s="92" t="str">
        <f t="shared" si="50"/>
        <v>HCO3</v>
      </c>
      <c r="DZ18" s="3"/>
      <c r="EC18" s="53"/>
      <c r="ED18" s="53"/>
    </row>
    <row r="19" spans="1:134" x14ac:dyDescent="0.2">
      <c r="B19" s="63" t="s">
        <v>160</v>
      </c>
      <c r="C19" s="82" t="s">
        <v>300</v>
      </c>
      <c r="D19" s="69" t="s">
        <v>315</v>
      </c>
      <c r="E19" s="77">
        <v>706360</v>
      </c>
      <c r="F19" s="71">
        <v>5223435</v>
      </c>
      <c r="G19" s="71">
        <v>1695</v>
      </c>
      <c r="H19" s="75">
        <v>43339</v>
      </c>
      <c r="I19" s="67">
        <v>13.1</v>
      </c>
      <c r="J19" s="113">
        <v>184</v>
      </c>
      <c r="K19" s="112">
        <f t="shared" si="48"/>
        <v>494.77210156000007</v>
      </c>
      <c r="L19" s="64">
        <v>7.62</v>
      </c>
      <c r="M19" s="73">
        <v>399.45186813186808</v>
      </c>
      <c r="N19" s="67"/>
      <c r="O19" s="201"/>
      <c r="P19" s="203"/>
      <c r="Q19" s="173">
        <v>0</v>
      </c>
      <c r="R19" s="173">
        <v>0.79300000000000004</v>
      </c>
      <c r="S19" s="173">
        <v>5.7000000000000002E-2</v>
      </c>
      <c r="T19" s="173">
        <v>0.40400000000000003</v>
      </c>
      <c r="U19" s="173">
        <v>12.268000000000001</v>
      </c>
      <c r="V19" s="173">
        <v>83.966999999999999</v>
      </c>
      <c r="W19" s="173">
        <v>0</v>
      </c>
      <c r="X19" s="173">
        <v>6.0000000000000001E-3</v>
      </c>
      <c r="Y19" s="173">
        <v>1.4059999999999999</v>
      </c>
      <c r="Z19" s="173">
        <v>0</v>
      </c>
      <c r="AA19" s="173">
        <v>0.89400000000000002</v>
      </c>
      <c r="AB19" s="173">
        <v>2.36</v>
      </c>
      <c r="AC19" s="173">
        <v>0</v>
      </c>
      <c r="AD19" s="173">
        <v>0.996</v>
      </c>
      <c r="AE19" s="208">
        <v>307.52618400000006</v>
      </c>
      <c r="AF19" s="184">
        <v>2.97</v>
      </c>
      <c r="AG19" s="184">
        <v>0.05</v>
      </c>
      <c r="AH19" s="184">
        <v>0.09</v>
      </c>
      <c r="AI19" s="184">
        <v>0.25</v>
      </c>
      <c r="AJ19" s="184">
        <v>0</v>
      </c>
      <c r="AK19" s="184">
        <v>2.46</v>
      </c>
      <c r="AL19" s="184">
        <v>0.02</v>
      </c>
      <c r="AM19" s="184">
        <v>0.51</v>
      </c>
      <c r="AN19" s="184">
        <v>0.86</v>
      </c>
      <c r="AO19" s="184">
        <v>0</v>
      </c>
      <c r="AP19" s="184">
        <v>0.78</v>
      </c>
      <c r="AQ19" s="184">
        <v>0.32</v>
      </c>
      <c r="AR19" s="184">
        <v>1.7000000000000001E-2</v>
      </c>
      <c r="AS19" s="184">
        <v>0</v>
      </c>
      <c r="AT19" s="184">
        <v>0</v>
      </c>
      <c r="AU19" s="184">
        <v>0</v>
      </c>
      <c r="AV19" s="184">
        <v>0.72</v>
      </c>
      <c r="AW19" s="184">
        <v>185.67</v>
      </c>
      <c r="AX19" s="184">
        <v>0</v>
      </c>
      <c r="AY19" s="184">
        <v>0</v>
      </c>
      <c r="AZ19" s="185">
        <v>1.37</v>
      </c>
      <c r="BA19" s="45">
        <f t="shared" si="0"/>
        <v>410.87327100000005</v>
      </c>
      <c r="BB19" s="49">
        <f t="shared" si="1"/>
        <v>10.397718267243299</v>
      </c>
      <c r="BC19" s="210">
        <f t="shared" si="2"/>
        <v>0.94056724965845273</v>
      </c>
      <c r="BD19" s="215" t="str">
        <f t="shared" si="3"/>
        <v>Ca</v>
      </c>
      <c r="BE19" s="44" t="str">
        <f t="shared" si="4"/>
        <v>HCO3</v>
      </c>
      <c r="BF19" s="213"/>
      <c r="BG19" s="101">
        <f t="shared" si="5"/>
        <v>0.79300000000000004</v>
      </c>
      <c r="BH19" s="101">
        <f t="shared" si="6"/>
        <v>12.268000000000001</v>
      </c>
      <c r="BI19" s="101">
        <f t="shared" si="7"/>
        <v>83.966999999999999</v>
      </c>
      <c r="BJ19" s="101">
        <f t="shared" si="8"/>
        <v>307.52618400000006</v>
      </c>
      <c r="BK19" s="101">
        <f t="shared" si="9"/>
        <v>0.996</v>
      </c>
      <c r="BL19" s="102">
        <f t="shared" si="10"/>
        <v>1.4059999999999999</v>
      </c>
      <c r="BM19" s="101">
        <f t="shared" si="11"/>
        <v>0</v>
      </c>
      <c r="BN19" s="101">
        <f t="shared" si="12"/>
        <v>0.40400000000000003</v>
      </c>
      <c r="BO19" s="101">
        <f t="shared" si="13"/>
        <v>0</v>
      </c>
      <c r="BP19" s="101">
        <f t="shared" si="14"/>
        <v>5.7000000000000002E-2</v>
      </c>
      <c r="BQ19" s="101">
        <f t="shared" si="15"/>
        <v>0</v>
      </c>
      <c r="BR19" s="101">
        <f t="shared" si="16"/>
        <v>2.4599999999999999E-3</v>
      </c>
      <c r="BS19" s="101">
        <f t="shared" si="17"/>
        <v>2.36</v>
      </c>
      <c r="BT19" s="101">
        <f t="shared" si="18"/>
        <v>0</v>
      </c>
      <c r="BU19" s="101">
        <f t="shared" si="19"/>
        <v>0</v>
      </c>
      <c r="BV19" s="101">
        <f t="shared" si="20"/>
        <v>6.0000000000000001E-3</v>
      </c>
      <c r="BW19" s="103">
        <f t="shared" si="21"/>
        <v>0.89400000000000002</v>
      </c>
      <c r="BX19" s="101">
        <f>BG19/Constants!C$6*Constants!D$6</f>
        <v>3.4493558012683889E-2</v>
      </c>
      <c r="BY19" s="101">
        <f>BH19/Constants!C$9*Constants!D$9</f>
        <v>1.0095042172392512</v>
      </c>
      <c r="BZ19" s="101">
        <f>BI19/Constants!C$10*Constants!D$10</f>
        <v>4.1901791506562196</v>
      </c>
      <c r="CA19" s="101">
        <f>BJ19/Constants!C$21*Constants!D$21</f>
        <v>5.0400000000000009</v>
      </c>
      <c r="CB19" s="101">
        <f>BK19/Constants!C$20*Constants!D$20</f>
        <v>2.0736478088246621E-2</v>
      </c>
      <c r="CC19" s="102">
        <f>BL19/Constants!C$15*Constants!D$15</f>
        <v>3.9658138944518091E-2</v>
      </c>
      <c r="CD19" s="102">
        <f>BM19/Constants!C$5*Constants!D$5</f>
        <v>0</v>
      </c>
      <c r="CE19" s="101">
        <f>BN19/Constants!C$8*Constants!D$8</f>
        <v>1.0332930076243724E-2</v>
      </c>
      <c r="CF19" s="102">
        <f>BO19/Constants!C$11*Constants!D$11</f>
        <v>0</v>
      </c>
      <c r="CG19" s="102">
        <f>BP19/Constants!C$7*Constants!D$7</f>
        <v>3.159943010150624E-3</v>
      </c>
      <c r="CH19" s="101">
        <f>BQ19/Constants!C$13*Constants!D$13</f>
        <v>0</v>
      </c>
      <c r="CI19" s="101">
        <f>BR19/Constants!C$12*Constants!D$12</f>
        <v>8.8100993822186411E-5</v>
      </c>
      <c r="CJ19" s="101">
        <f>BS19/Constants!C$18*Constants!D$18</f>
        <v>3.8061508042106347E-2</v>
      </c>
      <c r="CK19" s="101">
        <f>BT19/Constants!D$18*Constants!E$18</f>
        <v>0</v>
      </c>
      <c r="CL19" s="101">
        <f>BU19/Constants!C$19*Constants!D$19</f>
        <v>0</v>
      </c>
      <c r="CM19" s="102">
        <f>BV19/Constants!C$14/Constants!D$14</f>
        <v>3.1581606872157657E-4</v>
      </c>
      <c r="CN19" s="102">
        <f>BW19/Constants!C$17/Constants!D$17</f>
        <v>1.1188426111333602E-2</v>
      </c>
      <c r="CO19" s="217">
        <f t="shared" si="51"/>
        <v>0.94056724965845273</v>
      </c>
      <c r="CP19" s="104">
        <f t="shared" si="22"/>
        <v>0.94056724965845273</v>
      </c>
      <c r="CQ19" s="106">
        <f>R19*Constants!E$6</f>
        <v>1.7128800000000002</v>
      </c>
      <c r="CR19" s="106">
        <f>T19*Constants!E$8</f>
        <v>0.74336000000000013</v>
      </c>
      <c r="CS19" s="106">
        <f>U19*Constants!E$9</f>
        <v>46.863759999999999</v>
      </c>
      <c r="CT19" s="106">
        <f>V19*Constants!E$10</f>
        <v>218.3142</v>
      </c>
      <c r="CU19" s="106">
        <f>AE19*Constants!E$21</f>
        <v>219.88122156000003</v>
      </c>
      <c r="CV19" s="106">
        <f>AB19*Constants!E$18</f>
        <v>2.7139999999999995</v>
      </c>
      <c r="CW19" s="106">
        <f>AD19*Constants!E$20</f>
        <v>1.5338400000000001</v>
      </c>
      <c r="CX19" s="107">
        <f>Y19*Constants!E$15</f>
        <v>3.0088400000000002</v>
      </c>
      <c r="CY19" s="218">
        <f t="shared" si="23"/>
        <v>0.6573008639129545</v>
      </c>
      <c r="CZ19" s="102">
        <f t="shared" si="24"/>
        <v>19.236867181725135</v>
      </c>
      <c r="DA19" s="102">
        <f t="shared" si="25"/>
        <v>79.847036210750204</v>
      </c>
      <c r="DB19" s="102">
        <f t="shared" si="26"/>
        <v>97.864830806192444</v>
      </c>
      <c r="DC19" s="102">
        <f t="shared" si="27"/>
        <v>0.40265315865527218</v>
      </c>
      <c r="DD19" s="102">
        <f t="shared" si="28"/>
        <v>0.77006687656621686</v>
      </c>
      <c r="DE19" s="102">
        <f t="shared" si="29"/>
        <v>0</v>
      </c>
      <c r="DF19" s="102">
        <f t="shared" si="30"/>
        <v>0.19690180593633366</v>
      </c>
      <c r="DG19" s="102">
        <f t="shared" si="31"/>
        <v>0</v>
      </c>
      <c r="DH19" s="102">
        <f t="shared" si="32"/>
        <v>6.0215106534499734E-2</v>
      </c>
      <c r="DI19" s="102">
        <f t="shared" si="33"/>
        <v>0</v>
      </c>
      <c r="DJ19" s="102">
        <f t="shared" si="34"/>
        <v>1.6788311408645895E-3</v>
      </c>
      <c r="DK19" s="102">
        <f t="shared" si="35"/>
        <v>0.73906409618437885</v>
      </c>
      <c r="DL19" s="102">
        <f t="shared" si="36"/>
        <v>0</v>
      </c>
      <c r="DM19" s="102">
        <f t="shared" si="37"/>
        <v>0</v>
      </c>
      <c r="DN19" s="102">
        <f t="shared" si="38"/>
        <v>6.1323980419273659E-3</v>
      </c>
      <c r="DO19" s="102">
        <f t="shared" si="39"/>
        <v>0.21725266435977147</v>
      </c>
      <c r="DP19" s="105">
        <f t="shared" si="40"/>
        <v>0</v>
      </c>
      <c r="DQ19" s="106">
        <f t="shared" si="41"/>
        <v>0</v>
      </c>
      <c r="DR19" s="106">
        <f t="shared" si="42"/>
        <v>79.847036210750204</v>
      </c>
      <c r="DS19" s="94">
        <f t="shared" si="43"/>
        <v>0</v>
      </c>
      <c r="DT19" s="106">
        <f t="shared" si="44"/>
        <v>97.864830806192444</v>
      </c>
      <c r="DU19" s="94">
        <f t="shared" si="45"/>
        <v>0</v>
      </c>
      <c r="DV19" s="106">
        <f t="shared" si="46"/>
        <v>0</v>
      </c>
      <c r="DW19" s="107">
        <f t="shared" si="47"/>
        <v>0</v>
      </c>
      <c r="DX19" s="54" t="str">
        <f t="shared" si="49"/>
        <v>Ca</v>
      </c>
      <c r="DY19" s="92" t="str">
        <f t="shared" si="50"/>
        <v>HCO3</v>
      </c>
      <c r="EC19" s="53"/>
      <c r="ED19" s="53"/>
    </row>
    <row r="20" spans="1:134" x14ac:dyDescent="0.2">
      <c r="B20" s="63" t="s">
        <v>161</v>
      </c>
      <c r="C20" s="82" t="s">
        <v>304</v>
      </c>
      <c r="D20" s="70" t="s">
        <v>315</v>
      </c>
      <c r="E20" s="77">
        <v>704920</v>
      </c>
      <c r="F20" s="71">
        <v>5223023</v>
      </c>
      <c r="G20" s="71">
        <v>1392</v>
      </c>
      <c r="H20" s="75">
        <v>43335</v>
      </c>
      <c r="I20" s="67">
        <v>7.7</v>
      </c>
      <c r="J20" s="113">
        <v>295</v>
      </c>
      <c r="K20" s="112">
        <f t="shared" si="48"/>
        <v>305.16103949999996</v>
      </c>
      <c r="L20" s="64">
        <v>8.36</v>
      </c>
      <c r="M20" s="73">
        <v>454.2158241758242</v>
      </c>
      <c r="N20" s="67">
        <v>10</v>
      </c>
      <c r="O20" s="201">
        <v>100</v>
      </c>
      <c r="P20" s="203">
        <v>3.6999999999999998E-2</v>
      </c>
      <c r="Q20" s="173">
        <v>5.0999999999999997E-2</v>
      </c>
      <c r="R20" s="173">
        <v>0.82499999999999996</v>
      </c>
      <c r="S20" s="173">
        <v>0</v>
      </c>
      <c r="T20" s="173">
        <v>0.32400000000000001</v>
      </c>
      <c r="U20" s="173">
        <v>9.5079999999999991</v>
      </c>
      <c r="V20" s="173">
        <v>48.298000000000002</v>
      </c>
      <c r="W20" s="173">
        <v>0.20100000000000001</v>
      </c>
      <c r="X20" s="173">
        <v>2.5000000000000001E-2</v>
      </c>
      <c r="Y20" s="173">
        <v>0.4</v>
      </c>
      <c r="Z20" s="173">
        <v>6.0000000000000001E-3</v>
      </c>
      <c r="AA20" s="173">
        <v>0.71399999999999997</v>
      </c>
      <c r="AB20" s="173">
        <v>2.94</v>
      </c>
      <c r="AC20" s="173">
        <v>0</v>
      </c>
      <c r="AD20" s="173">
        <v>3.746</v>
      </c>
      <c r="AE20" s="208">
        <v>183.0513</v>
      </c>
      <c r="AF20" s="184">
        <v>4.3</v>
      </c>
      <c r="AG20" s="184">
        <v>0.05</v>
      </c>
      <c r="AH20" s="184">
        <v>0.02</v>
      </c>
      <c r="AI20" s="184">
        <v>0.09</v>
      </c>
      <c r="AJ20" s="184">
        <v>0.02</v>
      </c>
      <c r="AK20" s="184">
        <v>1.08</v>
      </c>
      <c r="AL20" s="184">
        <v>0.01</v>
      </c>
      <c r="AM20" s="184">
        <v>0.15</v>
      </c>
      <c r="AN20" s="184">
        <v>3.22</v>
      </c>
      <c r="AO20" s="184">
        <v>0.88</v>
      </c>
      <c r="AP20" s="184">
        <v>0.46</v>
      </c>
      <c r="AQ20" s="184">
        <v>0.7</v>
      </c>
      <c r="AR20" s="184">
        <v>0.37269999999999998</v>
      </c>
      <c r="AS20" s="184">
        <v>0</v>
      </c>
      <c r="AT20" s="184">
        <v>0.01</v>
      </c>
      <c r="AU20" s="184">
        <v>0</v>
      </c>
      <c r="AV20" s="184">
        <v>0.22</v>
      </c>
      <c r="AW20" s="184">
        <v>568.21</v>
      </c>
      <c r="AX20" s="184">
        <v>0.01</v>
      </c>
      <c r="AY20" s="184">
        <v>0.1</v>
      </c>
      <c r="AZ20" s="185">
        <v>2.4</v>
      </c>
      <c r="BA20" s="45">
        <f t="shared" si="0"/>
        <v>250.67160269999999</v>
      </c>
      <c r="BB20" s="49">
        <f t="shared" si="1"/>
        <v>6.4025795378474237</v>
      </c>
      <c r="BC20" s="210">
        <f t="shared" si="2"/>
        <v>1.4821896321269463</v>
      </c>
      <c r="BD20" s="215" t="str">
        <f t="shared" si="3"/>
        <v>Ca-Mg</v>
      </c>
      <c r="BE20" s="44" t="str">
        <f t="shared" si="4"/>
        <v>HCO3</v>
      </c>
      <c r="BF20" s="213"/>
      <c r="BG20" s="101">
        <f t="shared" si="5"/>
        <v>0.82499999999999996</v>
      </c>
      <c r="BH20" s="101">
        <f t="shared" si="6"/>
        <v>9.5079999999999991</v>
      </c>
      <c r="BI20" s="101">
        <f t="shared" si="7"/>
        <v>48.298000000000002</v>
      </c>
      <c r="BJ20" s="101">
        <f t="shared" si="8"/>
        <v>183.0513</v>
      </c>
      <c r="BK20" s="101">
        <f t="shared" si="9"/>
        <v>3.746</v>
      </c>
      <c r="BL20" s="102">
        <f t="shared" si="10"/>
        <v>0.4</v>
      </c>
      <c r="BM20" s="101">
        <f t="shared" si="11"/>
        <v>5.0999999999999997E-2</v>
      </c>
      <c r="BN20" s="101">
        <f t="shared" si="12"/>
        <v>0.32400000000000001</v>
      </c>
      <c r="BO20" s="101">
        <f t="shared" si="13"/>
        <v>0.20100000000000001</v>
      </c>
      <c r="BP20" s="101">
        <f t="shared" si="14"/>
        <v>0</v>
      </c>
      <c r="BQ20" s="101">
        <f t="shared" si="15"/>
        <v>2.0000000000000002E-5</v>
      </c>
      <c r="BR20" s="101">
        <f t="shared" si="16"/>
        <v>1.08E-3</v>
      </c>
      <c r="BS20" s="101">
        <f t="shared" si="17"/>
        <v>2.94</v>
      </c>
      <c r="BT20" s="101">
        <f t="shared" si="18"/>
        <v>6.0000000000000001E-3</v>
      </c>
      <c r="BU20" s="101">
        <f t="shared" si="19"/>
        <v>0</v>
      </c>
      <c r="BV20" s="101">
        <f t="shared" si="20"/>
        <v>2.5000000000000001E-2</v>
      </c>
      <c r="BW20" s="103">
        <f t="shared" si="21"/>
        <v>0.71399999999999997</v>
      </c>
      <c r="BX20" s="101">
        <f>BG20/Constants!C$6*Constants!D$6</f>
        <v>3.5885479647495847E-2</v>
      </c>
      <c r="BY20" s="101">
        <f>BH20/Constants!C$9*Constants!D$9</f>
        <v>0.78239045463896306</v>
      </c>
      <c r="BZ20" s="101">
        <f>BI20/Constants!C$10*Constants!D$10</f>
        <v>2.4102001097859174</v>
      </c>
      <c r="CA20" s="101">
        <f>BJ20/Constants!C$21*Constants!D$21</f>
        <v>3</v>
      </c>
      <c r="CB20" s="101">
        <f>BK20/Constants!C$20*Constants!D$20</f>
        <v>7.7990810159208682E-2</v>
      </c>
      <c r="CC20" s="102">
        <f>BL20/Constants!C$15*Constants!D$15</f>
        <v>1.1282543085211406E-2</v>
      </c>
      <c r="CD20" s="102">
        <f>BM20/Constants!C$5*Constants!D$5</f>
        <v>7.3487031700288172E-3</v>
      </c>
      <c r="CE20" s="101">
        <f>BN20/Constants!C$8*Constants!D$8</f>
        <v>8.28680530867071E-3</v>
      </c>
      <c r="CF20" s="102">
        <f>BO20/Constants!C$11*Constants!D$11</f>
        <v>4.5879936087651219E-3</v>
      </c>
      <c r="CG20" s="102">
        <f>BP20/Constants!C$7*Constants!D$7</f>
        <v>0</v>
      </c>
      <c r="CH20" s="101">
        <f>BQ20/Constants!C$13*Constants!D$13</f>
        <v>7.2932810648190366E-7</v>
      </c>
      <c r="CI20" s="101">
        <f>BR20/Constants!C$12*Constants!D$12</f>
        <v>3.8678485092667205E-5</v>
      </c>
      <c r="CJ20" s="101">
        <f>BS20/Constants!C$18*Constants!D$18</f>
        <v>4.7415607476183334E-2</v>
      </c>
      <c r="CK20" s="101">
        <f>BT20/Constants!D$18*Constants!E$18</f>
        <v>6.8999999999999999E-3</v>
      </c>
      <c r="CL20" s="101">
        <f>BU20/Constants!C$19*Constants!D$19</f>
        <v>0</v>
      </c>
      <c r="CM20" s="102">
        <f>BV20/Constants!C$14/Constants!D$14</f>
        <v>1.3159002863399024E-3</v>
      </c>
      <c r="CN20" s="102">
        <f>BW20/Constants!C$17/Constants!D$17</f>
        <v>8.93572286744093E-3</v>
      </c>
      <c r="CO20" s="217">
        <f t="shared" si="51"/>
        <v>1.4821896321269463</v>
      </c>
      <c r="CP20" s="104">
        <f t="shared" si="22"/>
        <v>1.4821896321269463</v>
      </c>
      <c r="CQ20" s="106">
        <f>R20*Constants!E$6</f>
        <v>1.782</v>
      </c>
      <c r="CR20" s="106">
        <f>T20*Constants!E$8</f>
        <v>0.59616000000000002</v>
      </c>
      <c r="CS20" s="106">
        <f>U20*Constants!E$9</f>
        <v>36.320559999999993</v>
      </c>
      <c r="CT20" s="106">
        <f>V20*Constants!E$10</f>
        <v>125.57480000000001</v>
      </c>
      <c r="CU20" s="106">
        <f>AE20*Constants!E$21</f>
        <v>130.88167949999999</v>
      </c>
      <c r="CV20" s="106">
        <f>AB20*Constants!E$18</f>
        <v>3.3809999999999998</v>
      </c>
      <c r="CW20" s="106">
        <f>AD20*Constants!E$20</f>
        <v>5.76884</v>
      </c>
      <c r="CX20" s="107">
        <f>Y20*Constants!E$15</f>
        <v>0.85600000000000009</v>
      </c>
      <c r="CY20" s="218">
        <f t="shared" si="23"/>
        <v>1.1045972038969076</v>
      </c>
      <c r="CZ20" s="102">
        <f t="shared" si="24"/>
        <v>24.082896955513768</v>
      </c>
      <c r="DA20" s="102">
        <f t="shared" si="25"/>
        <v>74.188789679095862</v>
      </c>
      <c r="DB20" s="102">
        <f t="shared" si="26"/>
        <v>95.122119213603483</v>
      </c>
      <c r="DC20" s="102">
        <f t="shared" si="27"/>
        <v>2.4728837138432556</v>
      </c>
      <c r="DD20" s="102">
        <f t="shared" si="28"/>
        <v>0.35773980279469902</v>
      </c>
      <c r="DE20" s="102">
        <f t="shared" si="29"/>
        <v>0.2262017131614017</v>
      </c>
      <c r="DF20" s="102">
        <f t="shared" si="30"/>
        <v>0.25507759860287865</v>
      </c>
      <c r="DG20" s="102">
        <f t="shared" si="31"/>
        <v>0.14122383096229515</v>
      </c>
      <c r="DH20" s="102">
        <f t="shared" si="32"/>
        <v>0</v>
      </c>
      <c r="DI20" s="102">
        <f t="shared" si="33"/>
        <v>2.2449575568082288E-5</v>
      </c>
      <c r="DJ20" s="102">
        <f t="shared" si="34"/>
        <v>1.190569191327774E-3</v>
      </c>
      <c r="DK20" s="102">
        <f t="shared" si="35"/>
        <v>1.50342435564498</v>
      </c>
      <c r="DL20" s="102">
        <f t="shared" si="36"/>
        <v>0.21878087419128803</v>
      </c>
      <c r="DM20" s="102">
        <f t="shared" si="37"/>
        <v>0</v>
      </c>
      <c r="DN20" s="102">
        <f t="shared" si="38"/>
        <v>4.1723741303479722E-2</v>
      </c>
      <c r="DO20" s="102">
        <f t="shared" si="39"/>
        <v>0.28332829861881298</v>
      </c>
      <c r="DP20" s="105">
        <f t="shared" si="40"/>
        <v>0</v>
      </c>
      <c r="DQ20" s="106">
        <f t="shared" si="41"/>
        <v>24.082896955513768</v>
      </c>
      <c r="DR20" s="106">
        <f t="shared" si="42"/>
        <v>74.188789679095862</v>
      </c>
      <c r="DS20" s="94">
        <f t="shared" si="43"/>
        <v>0</v>
      </c>
      <c r="DT20" s="106">
        <f t="shared" si="44"/>
        <v>95.122119213603483</v>
      </c>
      <c r="DU20" s="94">
        <f t="shared" si="45"/>
        <v>0</v>
      </c>
      <c r="DV20" s="106">
        <f t="shared" si="46"/>
        <v>0</v>
      </c>
      <c r="DW20" s="107">
        <f t="shared" si="47"/>
        <v>0</v>
      </c>
      <c r="DX20" s="54" t="str">
        <f t="shared" si="49"/>
        <v>Ca-Mg</v>
      </c>
      <c r="DY20" s="92" t="str">
        <f t="shared" si="50"/>
        <v>HCO3</v>
      </c>
      <c r="EC20" s="53"/>
      <c r="ED20" s="53"/>
    </row>
    <row r="21" spans="1:134" x14ac:dyDescent="0.2">
      <c r="B21" s="63" t="s">
        <v>162</v>
      </c>
      <c r="C21" s="82" t="s">
        <v>304</v>
      </c>
      <c r="D21" s="70" t="s">
        <v>315</v>
      </c>
      <c r="E21" s="77">
        <v>705040</v>
      </c>
      <c r="F21" s="71">
        <v>5223271</v>
      </c>
      <c r="G21" s="71">
        <v>1376</v>
      </c>
      <c r="H21" s="75">
        <v>43339</v>
      </c>
      <c r="I21" s="68">
        <v>7.5</v>
      </c>
      <c r="J21" s="113">
        <v>265</v>
      </c>
      <c r="K21" s="112">
        <f t="shared" si="48"/>
        <v>267.99555078000009</v>
      </c>
      <c r="L21" s="65">
        <v>8.32</v>
      </c>
      <c r="M21" s="73">
        <v>432.36263736263737</v>
      </c>
      <c r="N21" s="67">
        <v>10.15</v>
      </c>
      <c r="O21" s="201">
        <v>99.5</v>
      </c>
      <c r="P21" s="204">
        <v>3.6200000000000003E-2</v>
      </c>
      <c r="Q21" s="173">
        <v>0</v>
      </c>
      <c r="R21" s="173">
        <v>0.80500000000000005</v>
      </c>
      <c r="S21" s="173">
        <v>0</v>
      </c>
      <c r="T21" s="173">
        <v>0.20699999999999999</v>
      </c>
      <c r="U21" s="173">
        <v>8.2949999999999999</v>
      </c>
      <c r="V21" s="173">
        <v>44.106000000000002</v>
      </c>
      <c r="W21" s="173">
        <v>0.14799999999999999</v>
      </c>
      <c r="X21" s="173">
        <v>2.3E-2</v>
      </c>
      <c r="Y21" s="173">
        <v>0.56899999999999995</v>
      </c>
      <c r="Z21" s="173">
        <v>5.0000000000000001E-3</v>
      </c>
      <c r="AA21" s="173">
        <v>0.64400000000000002</v>
      </c>
      <c r="AB21" s="173">
        <v>1.8819999999999999</v>
      </c>
      <c r="AC21" s="173">
        <v>0</v>
      </c>
      <c r="AD21" s="173">
        <v>4.0199999999999996</v>
      </c>
      <c r="AE21" s="208">
        <v>153.76309200000003</v>
      </c>
      <c r="AF21" s="186">
        <v>5.5</v>
      </c>
      <c r="AG21" s="186">
        <v>7.0000000000000007E-2</v>
      </c>
      <c r="AH21" s="186">
        <v>0.03</v>
      </c>
      <c r="AI21" s="186">
        <v>0.1</v>
      </c>
      <c r="AJ21" s="186">
        <v>0.05</v>
      </c>
      <c r="AK21" s="186">
        <v>2.97</v>
      </c>
      <c r="AL21" s="186">
        <v>0.01</v>
      </c>
      <c r="AM21" s="186">
        <v>0.16</v>
      </c>
      <c r="AN21" s="186">
        <v>1.23</v>
      </c>
      <c r="AO21" s="186">
        <v>2.0099999999999998</v>
      </c>
      <c r="AP21" s="186">
        <v>0.53</v>
      </c>
      <c r="AQ21" s="186">
        <v>0.42</v>
      </c>
      <c r="AR21" s="186">
        <v>0.26790000000000003</v>
      </c>
      <c r="AS21" s="186">
        <v>0</v>
      </c>
      <c r="AT21" s="186">
        <v>0</v>
      </c>
      <c r="AU21" s="186">
        <v>0</v>
      </c>
      <c r="AV21" s="186">
        <v>0.25</v>
      </c>
      <c r="AW21" s="186">
        <v>502.58</v>
      </c>
      <c r="AX21" s="186">
        <v>0</v>
      </c>
      <c r="AY21" s="186">
        <v>0.03</v>
      </c>
      <c r="AZ21" s="187">
        <v>2</v>
      </c>
      <c r="BA21" s="45">
        <f t="shared" si="0"/>
        <v>214.98529990000003</v>
      </c>
      <c r="BB21" s="49">
        <f t="shared" si="1"/>
        <v>5.59249750673201</v>
      </c>
      <c r="BC21" s="210">
        <f t="shared" si="2"/>
        <v>4.6895388796535986</v>
      </c>
      <c r="BD21" s="215" t="str">
        <f t="shared" si="3"/>
        <v>Ca-Mg</v>
      </c>
      <c r="BE21" s="44" t="str">
        <f t="shared" si="4"/>
        <v>HCO3</v>
      </c>
      <c r="BF21" s="213"/>
      <c r="BG21" s="101">
        <f t="shared" si="5"/>
        <v>0.80500000000000005</v>
      </c>
      <c r="BH21" s="101">
        <f t="shared" si="6"/>
        <v>8.2949999999999999</v>
      </c>
      <c r="BI21" s="101">
        <f t="shared" si="7"/>
        <v>44.106000000000002</v>
      </c>
      <c r="BJ21" s="101">
        <f t="shared" si="8"/>
        <v>153.76309200000003</v>
      </c>
      <c r="BK21" s="101">
        <f t="shared" si="9"/>
        <v>4.0199999999999996</v>
      </c>
      <c r="BL21" s="102">
        <f t="shared" si="10"/>
        <v>0.56899999999999995</v>
      </c>
      <c r="BM21" s="101">
        <f t="shared" si="11"/>
        <v>0</v>
      </c>
      <c r="BN21" s="101">
        <f t="shared" si="12"/>
        <v>0.20699999999999999</v>
      </c>
      <c r="BO21" s="101">
        <f t="shared" si="13"/>
        <v>0.14799999999999999</v>
      </c>
      <c r="BP21" s="101">
        <f t="shared" si="14"/>
        <v>0</v>
      </c>
      <c r="BQ21" s="101">
        <f t="shared" si="15"/>
        <v>5.0000000000000002E-5</v>
      </c>
      <c r="BR21" s="101">
        <f t="shared" si="16"/>
        <v>2.97E-3</v>
      </c>
      <c r="BS21" s="101">
        <f t="shared" si="17"/>
        <v>1.8819999999999999</v>
      </c>
      <c r="BT21" s="101">
        <f t="shared" si="18"/>
        <v>5.0000000000000001E-3</v>
      </c>
      <c r="BU21" s="101">
        <f t="shared" si="19"/>
        <v>0</v>
      </c>
      <c r="BV21" s="101">
        <f t="shared" si="20"/>
        <v>2.3E-2</v>
      </c>
      <c r="BW21" s="103">
        <f t="shared" si="21"/>
        <v>0.64400000000000002</v>
      </c>
      <c r="BX21" s="101">
        <f>BG21/Constants!C$6*Constants!D$6</f>
        <v>3.5015528625738375E-2</v>
      </c>
      <c r="BY21" s="101">
        <f>BH21/Constants!C$9*Constants!D$9</f>
        <v>0.68257560172803955</v>
      </c>
      <c r="BZ21" s="101">
        <f>BI21/Constants!C$10*Constants!D$10</f>
        <v>2.2010080343330505</v>
      </c>
      <c r="CA21" s="101">
        <f>BJ21/Constants!C$21*Constants!D$21</f>
        <v>2.5200000000000005</v>
      </c>
      <c r="CB21" s="101">
        <f>BK21/Constants!C$20*Constants!D$20</f>
        <v>8.3695423609188163E-2</v>
      </c>
      <c r="CC21" s="102">
        <f>BL21/Constants!C$15*Constants!D$15</f>
        <v>1.6049417538713223E-2</v>
      </c>
      <c r="CD21" s="102">
        <f>BM21/Constants!C$5*Constants!D$5</f>
        <v>0</v>
      </c>
      <c r="CE21" s="101">
        <f>BN21/Constants!C$8*Constants!D$8</f>
        <v>5.2943478360951753E-3</v>
      </c>
      <c r="CF21" s="102">
        <f>BO21/Constants!C$11*Constants!D$11</f>
        <v>3.3782241497375023E-3</v>
      </c>
      <c r="CG21" s="102">
        <f>BP21/Constants!C$7*Constants!D$7</f>
        <v>0</v>
      </c>
      <c r="CH21" s="101">
        <f>BQ21/Constants!C$13*Constants!D$13</f>
        <v>1.823320266204759E-6</v>
      </c>
      <c r="CI21" s="101">
        <f>BR21/Constants!C$12*Constants!D$12</f>
        <v>1.0636583400483481E-4</v>
      </c>
      <c r="CJ21" s="101">
        <f>BS21/Constants!C$18*Constants!D$18</f>
        <v>3.0352439887815316E-2</v>
      </c>
      <c r="CK21" s="101">
        <f>BT21/Constants!D$18*Constants!E$18</f>
        <v>5.7499999999999999E-3</v>
      </c>
      <c r="CL21" s="101">
        <f>BU21/Constants!C$19*Constants!D$19</f>
        <v>0</v>
      </c>
      <c r="CM21" s="102">
        <f>BV21/Constants!C$14/Constants!D$14</f>
        <v>1.2106282634327102E-3</v>
      </c>
      <c r="CN21" s="102">
        <f>BW21/Constants!C$17/Constants!D$17</f>
        <v>8.0596716059271132E-3</v>
      </c>
      <c r="CO21" s="217">
        <f t="shared" si="51"/>
        <v>4.6895388796535986</v>
      </c>
      <c r="CP21" s="104">
        <f t="shared" si="22"/>
        <v>4.6895388796535986</v>
      </c>
      <c r="CQ21" s="106">
        <f>R21*Constants!E$6</f>
        <v>1.7388000000000001</v>
      </c>
      <c r="CR21" s="106">
        <f>T21*Constants!E$8</f>
        <v>0.38088</v>
      </c>
      <c r="CS21" s="106">
        <f>U21*Constants!E$9</f>
        <v>31.686899999999998</v>
      </c>
      <c r="CT21" s="106">
        <f>V21*Constants!E$10</f>
        <v>114.6756</v>
      </c>
      <c r="CU21" s="106">
        <f>AE21*Constants!E$21</f>
        <v>109.94061078000001</v>
      </c>
      <c r="CV21" s="106">
        <f>AB21*Constants!E$18</f>
        <v>2.1642999999999999</v>
      </c>
      <c r="CW21" s="106">
        <f>AD21*Constants!E$20</f>
        <v>6.1907999999999994</v>
      </c>
      <c r="CX21" s="107">
        <f>Y21*Constants!E$15</f>
        <v>1.21766</v>
      </c>
      <c r="CY21" s="218">
        <f t="shared" si="23"/>
        <v>1.1961388515652649</v>
      </c>
      <c r="CZ21" s="102">
        <f t="shared" si="24"/>
        <v>23.316946177911095</v>
      </c>
      <c r="DA21" s="102">
        <f t="shared" si="25"/>
        <v>75.186962065106897</v>
      </c>
      <c r="DB21" s="102">
        <f t="shared" si="26"/>
        <v>94.554927634532575</v>
      </c>
      <c r="DC21" s="102">
        <f t="shared" si="27"/>
        <v>3.1404026677414021</v>
      </c>
      <c r="DD21" s="102">
        <f t="shared" si="28"/>
        <v>0.60220298172596287</v>
      </c>
      <c r="DE21" s="102">
        <f t="shared" si="29"/>
        <v>0</v>
      </c>
      <c r="DF21" s="102">
        <f t="shared" si="30"/>
        <v>0.18085619120994745</v>
      </c>
      <c r="DG21" s="102">
        <f t="shared" si="31"/>
        <v>0.11540094676242663</v>
      </c>
      <c r="DH21" s="102">
        <f t="shared" si="32"/>
        <v>0</v>
      </c>
      <c r="DI21" s="102">
        <f t="shared" si="33"/>
        <v>6.2285057368824566E-5</v>
      </c>
      <c r="DJ21" s="102">
        <f t="shared" si="34"/>
        <v>3.6334823869774392E-3</v>
      </c>
      <c r="DK21" s="102">
        <f t="shared" si="35"/>
        <v>1.1388780782237606</v>
      </c>
      <c r="DL21" s="102">
        <f t="shared" si="36"/>
        <v>0.21575033091212784</v>
      </c>
      <c r="DM21" s="102">
        <f t="shared" si="37"/>
        <v>0</v>
      </c>
      <c r="DN21" s="102">
        <f t="shared" si="38"/>
        <v>4.5424947556031631E-2</v>
      </c>
      <c r="DO21" s="102">
        <f t="shared" si="39"/>
        <v>0.30241335930814878</v>
      </c>
      <c r="DP21" s="105">
        <f t="shared" si="40"/>
        <v>0</v>
      </c>
      <c r="DQ21" s="106">
        <f t="shared" si="41"/>
        <v>23.316946177911095</v>
      </c>
      <c r="DR21" s="106">
        <f t="shared" si="42"/>
        <v>75.186962065106897</v>
      </c>
      <c r="DS21" s="94">
        <f t="shared" si="43"/>
        <v>0</v>
      </c>
      <c r="DT21" s="106">
        <f t="shared" si="44"/>
        <v>94.554927634532575</v>
      </c>
      <c r="DU21" s="94">
        <f t="shared" si="45"/>
        <v>0</v>
      </c>
      <c r="DV21" s="106">
        <f t="shared" si="46"/>
        <v>0</v>
      </c>
      <c r="DW21" s="107">
        <f t="shared" si="47"/>
        <v>0</v>
      </c>
      <c r="DX21" s="54" t="str">
        <f t="shared" si="49"/>
        <v>Ca-Mg</v>
      </c>
      <c r="DY21" s="92" t="str">
        <f t="shared" si="50"/>
        <v>HCO3</v>
      </c>
      <c r="EC21" s="53"/>
      <c r="ED21" s="53"/>
    </row>
    <row r="22" spans="1:134" s="1" customFormat="1" x14ac:dyDescent="0.2">
      <c r="A22" s="37"/>
      <c r="B22" s="63" t="s">
        <v>163</v>
      </c>
      <c r="C22" s="82" t="s">
        <v>305</v>
      </c>
      <c r="D22" s="70" t="s">
        <v>315</v>
      </c>
      <c r="E22" s="77">
        <v>702769</v>
      </c>
      <c r="F22" s="71">
        <v>5220708</v>
      </c>
      <c r="G22" s="71">
        <v>1515</v>
      </c>
      <c r="H22" s="75">
        <v>43339</v>
      </c>
      <c r="I22" s="68">
        <v>5.6</v>
      </c>
      <c r="J22" s="113">
        <v>138.9</v>
      </c>
      <c r="K22" s="112">
        <f t="shared" si="48"/>
        <v>149.09906820999998</v>
      </c>
      <c r="L22" s="65">
        <v>7.86</v>
      </c>
      <c r="M22" s="73">
        <v>398.25736263736263</v>
      </c>
      <c r="N22" s="67">
        <v>10.7</v>
      </c>
      <c r="O22" s="201">
        <v>101.7</v>
      </c>
      <c r="P22" s="204">
        <v>1</v>
      </c>
      <c r="Q22" s="173">
        <v>0</v>
      </c>
      <c r="R22" s="173">
        <v>0.47</v>
      </c>
      <c r="S22" s="173">
        <v>3.9E-2</v>
      </c>
      <c r="T22" s="173">
        <v>1.0780000000000001</v>
      </c>
      <c r="U22" s="173">
        <v>2.3730000000000002</v>
      </c>
      <c r="V22" s="173">
        <v>23.58</v>
      </c>
      <c r="W22" s="173">
        <v>0.437</v>
      </c>
      <c r="X22" s="173">
        <v>0.03</v>
      </c>
      <c r="Y22" s="173">
        <v>1.0920000000000001</v>
      </c>
      <c r="Z22" s="173">
        <v>1.4E-2</v>
      </c>
      <c r="AA22" s="173">
        <v>0.184</v>
      </c>
      <c r="AB22" s="173">
        <v>4.617</v>
      </c>
      <c r="AC22" s="173">
        <v>0.17299999999999999</v>
      </c>
      <c r="AD22" s="173">
        <v>11.913</v>
      </c>
      <c r="AE22" s="208">
        <v>69.559493999999987</v>
      </c>
      <c r="AF22" s="186">
        <v>1.61</v>
      </c>
      <c r="AG22" s="186">
        <v>0.22</v>
      </c>
      <c r="AH22" s="186">
        <v>7.0000000000000007E-2</v>
      </c>
      <c r="AI22" s="186">
        <v>0.19</v>
      </c>
      <c r="AJ22" s="186">
        <v>0</v>
      </c>
      <c r="AK22" s="186">
        <v>0.67</v>
      </c>
      <c r="AL22" s="186">
        <v>0</v>
      </c>
      <c r="AM22" s="186">
        <v>0.09</v>
      </c>
      <c r="AN22" s="186">
        <v>1.27</v>
      </c>
      <c r="AO22" s="186">
        <v>0.32</v>
      </c>
      <c r="AP22" s="186">
        <v>0.71</v>
      </c>
      <c r="AQ22" s="186">
        <v>0</v>
      </c>
      <c r="AR22" s="186">
        <v>0.27989999999999998</v>
      </c>
      <c r="AS22" s="186">
        <v>0</v>
      </c>
      <c r="AT22" s="186">
        <v>0</v>
      </c>
      <c r="AU22" s="186">
        <v>0</v>
      </c>
      <c r="AV22" s="186">
        <v>0.42</v>
      </c>
      <c r="AW22" s="186">
        <v>295.92</v>
      </c>
      <c r="AX22" s="186">
        <v>0</v>
      </c>
      <c r="AY22" s="186">
        <v>0.05</v>
      </c>
      <c r="AZ22" s="187">
        <v>1.77</v>
      </c>
      <c r="BA22" s="45">
        <f t="shared" si="0"/>
        <v>115.86308389999999</v>
      </c>
      <c r="BB22" s="49">
        <f t="shared" si="1"/>
        <v>2.9508858337378658</v>
      </c>
      <c r="BC22" s="210">
        <f t="shared" si="2"/>
        <v>-2.9342169449313915</v>
      </c>
      <c r="BD22" s="215" t="str">
        <f t="shared" si="3"/>
        <v>Ca</v>
      </c>
      <c r="BE22" s="44" t="str">
        <f t="shared" si="4"/>
        <v>HCO3</v>
      </c>
      <c r="BF22" s="213"/>
      <c r="BG22" s="101">
        <f t="shared" si="5"/>
        <v>0.47</v>
      </c>
      <c r="BH22" s="101">
        <f t="shared" si="6"/>
        <v>2.3730000000000002</v>
      </c>
      <c r="BI22" s="101">
        <f t="shared" si="7"/>
        <v>23.58</v>
      </c>
      <c r="BJ22" s="101">
        <f t="shared" si="8"/>
        <v>69.559493999999987</v>
      </c>
      <c r="BK22" s="101">
        <f t="shared" si="9"/>
        <v>11.913</v>
      </c>
      <c r="BL22" s="102">
        <f t="shared" si="10"/>
        <v>1.0920000000000001</v>
      </c>
      <c r="BM22" s="101">
        <f t="shared" si="11"/>
        <v>0</v>
      </c>
      <c r="BN22" s="101">
        <f t="shared" si="12"/>
        <v>1.0780000000000001</v>
      </c>
      <c r="BO22" s="101">
        <f t="shared" si="13"/>
        <v>0.437</v>
      </c>
      <c r="BP22" s="101">
        <f t="shared" si="14"/>
        <v>3.9E-2</v>
      </c>
      <c r="BQ22" s="101">
        <f t="shared" si="15"/>
        <v>0</v>
      </c>
      <c r="BR22" s="101">
        <f t="shared" si="16"/>
        <v>6.7000000000000002E-4</v>
      </c>
      <c r="BS22" s="101">
        <f t="shared" si="17"/>
        <v>4.617</v>
      </c>
      <c r="BT22" s="101">
        <f t="shared" si="18"/>
        <v>1.4E-2</v>
      </c>
      <c r="BU22" s="101">
        <f t="shared" si="19"/>
        <v>0.17299999999999999</v>
      </c>
      <c r="BV22" s="101">
        <f t="shared" si="20"/>
        <v>0.03</v>
      </c>
      <c r="BW22" s="103">
        <f t="shared" si="21"/>
        <v>0.184</v>
      </c>
      <c r="BX22" s="101">
        <f>BG22/Constants!C$6*Constants!D$6</f>
        <v>2.0443849011300665E-2</v>
      </c>
      <c r="BY22" s="101">
        <f>BH22/Constants!C$9*Constants!D$9</f>
        <v>0.1952684632791607</v>
      </c>
      <c r="BZ22" s="101">
        <f>BI22/Constants!C$10*Constants!D$10</f>
        <v>1.1767054244223762</v>
      </c>
      <c r="CA22" s="101">
        <f>BJ22/Constants!C$21*Constants!D$21</f>
        <v>1.1399999999999999</v>
      </c>
      <c r="CB22" s="101">
        <f>BK22/Constants!C$20*Constants!D$20</f>
        <v>0.24802576653140765</v>
      </c>
      <c r="CC22" s="102">
        <f>BL22/Constants!C$15*Constants!D$15</f>
        <v>3.080134262262714E-2</v>
      </c>
      <c r="CD22" s="102">
        <f>BM22/Constants!C$5*Constants!D$5</f>
        <v>0</v>
      </c>
      <c r="CE22" s="101">
        <f>BN22/Constants!C$8*Constants!D$8</f>
        <v>2.7571531243046375E-2</v>
      </c>
      <c r="CF22" s="102">
        <f>BO22/Constants!C$11*Constants!D$11</f>
        <v>9.9748915772654642E-3</v>
      </c>
      <c r="CG22" s="102">
        <f>BP22/Constants!C$7*Constants!D$7</f>
        <v>2.1620662701030587E-3</v>
      </c>
      <c r="CH22" s="101">
        <f>BQ22/Constants!C$13*Constants!D$13</f>
        <v>0</v>
      </c>
      <c r="CI22" s="101">
        <f>BR22/Constants!C$12*Constants!D$12</f>
        <v>2.3994986122302804E-5</v>
      </c>
      <c r="CJ22" s="101">
        <f>BS22/Constants!C$18*Constants!D$18</f>
        <v>7.4461857046781793E-2</v>
      </c>
      <c r="CK22" s="101">
        <f>BT22/Constants!D$18*Constants!E$18</f>
        <v>1.61E-2</v>
      </c>
      <c r="CL22" s="101">
        <f>BU22/Constants!C$19*Constants!D$19</f>
        <v>5.4648030880875709E-3</v>
      </c>
      <c r="CM22" s="102">
        <f>BV22/Constants!C$14/Constants!D$14</f>
        <v>1.5790803436078827E-3</v>
      </c>
      <c r="CN22" s="102">
        <f>BW22/Constants!C$17/Constants!D$17</f>
        <v>2.3027633159791749E-3</v>
      </c>
      <c r="CO22" s="217">
        <f t="shared" si="51"/>
        <v>-2.9342169449313915</v>
      </c>
      <c r="CP22" s="104">
        <f t="shared" si="22"/>
        <v>2.9342169449313915</v>
      </c>
      <c r="CQ22" s="106">
        <f>R22*Constants!E$6</f>
        <v>1.0152000000000001</v>
      </c>
      <c r="CR22" s="106">
        <f>T22*Constants!E$8</f>
        <v>1.9835200000000002</v>
      </c>
      <c r="CS22" s="106">
        <f>U22*Constants!E$9</f>
        <v>9.0648600000000012</v>
      </c>
      <c r="CT22" s="106">
        <f>V22*Constants!E$10</f>
        <v>61.308</v>
      </c>
      <c r="CU22" s="106">
        <f>AE22*Constants!E$21</f>
        <v>49.735038209999985</v>
      </c>
      <c r="CV22" s="106">
        <f>AB22*Constants!E$18</f>
        <v>5.3095499999999998</v>
      </c>
      <c r="CW22" s="106">
        <f>AD22*Constants!E$20</f>
        <v>18.346019999999999</v>
      </c>
      <c r="CX22" s="107">
        <f>Y22*Constants!E$15</f>
        <v>2.3368800000000003</v>
      </c>
      <c r="CY22" s="218">
        <f t="shared" si="23"/>
        <v>1.4274933393532134</v>
      </c>
      <c r="CZ22" s="102">
        <f t="shared" si="24"/>
        <v>13.634635560195097</v>
      </c>
      <c r="DA22" s="102">
        <f t="shared" si="25"/>
        <v>82.163547324930605</v>
      </c>
      <c r="DB22" s="102">
        <f t="shared" si="26"/>
        <v>75.062439458227388</v>
      </c>
      <c r="DC22" s="102">
        <f t="shared" si="27"/>
        <v>16.331069372231781</v>
      </c>
      <c r="DD22" s="102">
        <f t="shared" si="28"/>
        <v>2.028091154248306</v>
      </c>
      <c r="DE22" s="102">
        <f t="shared" si="29"/>
        <v>0</v>
      </c>
      <c r="DF22" s="102">
        <f t="shared" si="30"/>
        <v>1.9251843027925837</v>
      </c>
      <c r="DG22" s="102">
        <f t="shared" si="31"/>
        <v>0.69649757633437981</v>
      </c>
      <c r="DH22" s="102">
        <f t="shared" si="32"/>
        <v>0.15096644463116218</v>
      </c>
      <c r="DI22" s="102">
        <f t="shared" si="33"/>
        <v>0</v>
      </c>
      <c r="DJ22" s="102">
        <f t="shared" si="34"/>
        <v>1.6754517629496445E-3</v>
      </c>
      <c r="DK22" s="102">
        <f t="shared" si="35"/>
        <v>4.9028847688782813</v>
      </c>
      <c r="DL22" s="102">
        <f t="shared" si="36"/>
        <v>1.0600923467346151</v>
      </c>
      <c r="DM22" s="102">
        <f t="shared" si="37"/>
        <v>0.3598258341672872</v>
      </c>
      <c r="DN22" s="102">
        <f t="shared" si="38"/>
        <v>0.10397335323837158</v>
      </c>
      <c r="DO22" s="102">
        <f t="shared" si="39"/>
        <v>0.15162371227395943</v>
      </c>
      <c r="DP22" s="105">
        <f t="shared" si="40"/>
        <v>0</v>
      </c>
      <c r="DQ22" s="106">
        <f t="shared" si="41"/>
        <v>0</v>
      </c>
      <c r="DR22" s="106">
        <f t="shared" si="42"/>
        <v>82.163547324930605</v>
      </c>
      <c r="DS22" s="94">
        <f t="shared" si="43"/>
        <v>0</v>
      </c>
      <c r="DT22" s="106">
        <f t="shared" si="44"/>
        <v>75.062439458227388</v>
      </c>
      <c r="DU22" s="94">
        <f t="shared" si="45"/>
        <v>0</v>
      </c>
      <c r="DV22" s="106">
        <f t="shared" si="46"/>
        <v>0</v>
      </c>
      <c r="DW22" s="107">
        <f t="shared" si="47"/>
        <v>0</v>
      </c>
      <c r="DX22" s="54" t="str">
        <f t="shared" si="49"/>
        <v>Ca</v>
      </c>
      <c r="DY22" s="92" t="str">
        <f t="shared" si="50"/>
        <v>HCO3</v>
      </c>
      <c r="DZ22" s="3"/>
      <c r="EC22" s="53"/>
      <c r="ED22" s="53"/>
    </row>
    <row r="23" spans="1:134" x14ac:dyDescent="0.2">
      <c r="A23" s="4"/>
      <c r="B23" s="63" t="s">
        <v>164</v>
      </c>
      <c r="C23" s="82" t="s">
        <v>301</v>
      </c>
      <c r="D23" s="69" t="s">
        <v>316</v>
      </c>
      <c r="E23" s="77">
        <v>712007</v>
      </c>
      <c r="F23" s="71">
        <v>5223374</v>
      </c>
      <c r="G23" s="71">
        <v>1950</v>
      </c>
      <c r="H23" s="75">
        <v>43336</v>
      </c>
      <c r="I23" s="67">
        <v>8.5</v>
      </c>
      <c r="J23" s="111">
        <v>104.5</v>
      </c>
      <c r="K23" s="112">
        <f t="shared" si="48"/>
        <v>171.18241615999997</v>
      </c>
      <c r="L23" s="64">
        <v>7.38</v>
      </c>
      <c r="M23" s="73">
        <v>487.82857142857142</v>
      </c>
      <c r="N23" s="67">
        <v>9.68</v>
      </c>
      <c r="O23" s="201"/>
      <c r="P23" s="203"/>
      <c r="Q23" s="171">
        <v>4.0000000000000001E-3</v>
      </c>
      <c r="R23" s="171">
        <v>0.24299999999999999</v>
      </c>
      <c r="S23" s="171">
        <v>0.05</v>
      </c>
      <c r="T23" s="171">
        <v>0.69499999999999995</v>
      </c>
      <c r="U23" s="171">
        <v>1.786</v>
      </c>
      <c r="V23" s="171">
        <v>31.247</v>
      </c>
      <c r="W23" s="171">
        <v>0.307</v>
      </c>
      <c r="X23" s="171">
        <v>8.0000000000000002E-3</v>
      </c>
      <c r="Y23" s="171">
        <v>0.114</v>
      </c>
      <c r="Z23" s="172">
        <v>0</v>
      </c>
      <c r="AA23" s="172">
        <v>0.115</v>
      </c>
      <c r="AB23" s="172">
        <v>1.2769999999999999</v>
      </c>
      <c r="AC23" s="171">
        <v>0</v>
      </c>
      <c r="AD23" s="171">
        <v>10.895</v>
      </c>
      <c r="AE23" s="208">
        <v>87.864623999999992</v>
      </c>
      <c r="AF23" s="182">
        <v>5.0999999999999996</v>
      </c>
      <c r="AG23" s="182">
        <v>0</v>
      </c>
      <c r="AH23" s="182">
        <v>7.0000000000000007E-2</v>
      </c>
      <c r="AI23" s="182">
        <v>0.08</v>
      </c>
      <c r="AJ23" s="182">
        <v>0</v>
      </c>
      <c r="AK23" s="182">
        <v>0.31</v>
      </c>
      <c r="AL23" s="182">
        <v>0</v>
      </c>
      <c r="AM23" s="182">
        <v>0.08</v>
      </c>
      <c r="AN23" s="182">
        <v>0.82</v>
      </c>
      <c r="AO23" s="182">
        <v>0.7</v>
      </c>
      <c r="AP23" s="182">
        <v>5.79</v>
      </c>
      <c r="AQ23" s="182">
        <v>0</v>
      </c>
      <c r="AR23" s="182"/>
      <c r="AS23" s="182">
        <v>0</v>
      </c>
      <c r="AT23" s="182">
        <v>0</v>
      </c>
      <c r="AU23" s="182">
        <v>0</v>
      </c>
      <c r="AV23" s="182">
        <v>0.15</v>
      </c>
      <c r="AW23" s="182">
        <v>2.2599999999999998</v>
      </c>
      <c r="AX23" s="182">
        <v>0</v>
      </c>
      <c r="AY23" s="182">
        <v>0.02</v>
      </c>
      <c r="AZ23" s="188">
        <v>15.65</v>
      </c>
      <c r="BA23" s="45">
        <f t="shared" si="0"/>
        <v>134.63665399999996</v>
      </c>
      <c r="BB23" s="49">
        <f t="shared" si="1"/>
        <v>3.4374897291721944</v>
      </c>
      <c r="BC23" s="210">
        <f t="shared" si="2"/>
        <v>1.5268481602014079</v>
      </c>
      <c r="BD23" s="215" t="str">
        <f t="shared" si="3"/>
        <v>Ca</v>
      </c>
      <c r="BE23" s="44" t="str">
        <f t="shared" si="4"/>
        <v>HCO3</v>
      </c>
      <c r="BF23" s="213"/>
      <c r="BG23" s="101">
        <f t="shared" si="5"/>
        <v>0.24299999999999999</v>
      </c>
      <c r="BH23" s="101">
        <f t="shared" si="6"/>
        <v>1.786</v>
      </c>
      <c r="BI23" s="101">
        <f t="shared" si="7"/>
        <v>31.247</v>
      </c>
      <c r="BJ23" s="101">
        <f t="shared" si="8"/>
        <v>87.864623999999992</v>
      </c>
      <c r="BK23" s="101">
        <f t="shared" si="9"/>
        <v>10.895</v>
      </c>
      <c r="BL23" s="102">
        <f t="shared" si="10"/>
        <v>0.114</v>
      </c>
      <c r="BM23" s="101">
        <f t="shared" si="11"/>
        <v>4.0000000000000001E-3</v>
      </c>
      <c r="BN23" s="101">
        <f t="shared" si="12"/>
        <v>0.69499999999999995</v>
      </c>
      <c r="BO23" s="101">
        <f t="shared" si="13"/>
        <v>0.307</v>
      </c>
      <c r="BP23" s="101">
        <f t="shared" si="14"/>
        <v>0.05</v>
      </c>
      <c r="BQ23" s="101">
        <f t="shared" si="15"/>
        <v>0</v>
      </c>
      <c r="BR23" s="101">
        <f t="shared" si="16"/>
        <v>3.1E-4</v>
      </c>
      <c r="BS23" s="101">
        <f t="shared" si="17"/>
        <v>1.2769999999999999</v>
      </c>
      <c r="BT23" s="101">
        <f t="shared" si="18"/>
        <v>0</v>
      </c>
      <c r="BU23" s="101">
        <f t="shared" si="19"/>
        <v>0</v>
      </c>
      <c r="BV23" s="101">
        <f t="shared" si="20"/>
        <v>8.0000000000000002E-3</v>
      </c>
      <c r="BW23" s="103">
        <f t="shared" si="21"/>
        <v>0.115</v>
      </c>
      <c r="BX23" s="101">
        <f>BG23/Constants!C$6*Constants!D$6</f>
        <v>1.0569904914353322E-2</v>
      </c>
      <c r="BY23" s="101">
        <f>BH23/Constants!C$9*Constants!D$9</f>
        <v>0.14696564492902695</v>
      </c>
      <c r="BZ23" s="101">
        <f>BI23/Constants!C$10*Constants!D$10</f>
        <v>1.5593093467737911</v>
      </c>
      <c r="CA23" s="101">
        <f>BJ23/Constants!C$21*Constants!D$21</f>
        <v>1.44</v>
      </c>
      <c r="CB23" s="101">
        <f>BK23/Constants!C$20*Constants!D$20</f>
        <v>0.2268312537865933</v>
      </c>
      <c r="CC23" s="102">
        <f>BL23/Constants!C$15*Constants!D$15</f>
        <v>3.2155247792852509E-3</v>
      </c>
      <c r="CD23" s="102">
        <f>BM23/Constants!C$5*Constants!D$5</f>
        <v>5.7636887608069167E-4</v>
      </c>
      <c r="CE23" s="101">
        <f>BN23/Constants!C$8*Constants!D$8</f>
        <v>1.7775708918290563E-2</v>
      </c>
      <c r="CF23" s="102">
        <f>BO23/Constants!C$11*Constants!D$11</f>
        <v>7.0075325268203602E-3</v>
      </c>
      <c r="CG23" s="102">
        <f>BP23/Constants!C$7*Constants!D$7</f>
        <v>2.7718798334654599E-3</v>
      </c>
      <c r="CH23" s="101">
        <f>BQ23/Constants!C$13*Constants!D$13</f>
        <v>0</v>
      </c>
      <c r="CI23" s="101">
        <f>BR23/Constants!C$12*Constants!D$12</f>
        <v>1.1102157758080401E-5</v>
      </c>
      <c r="CJ23" s="101">
        <f>BS23/Constants!C$18*Constants!D$18</f>
        <v>2.0595146512614324E-2</v>
      </c>
      <c r="CK23" s="101">
        <f>BT23/Constants!D$18*Constants!E$18</f>
        <v>0</v>
      </c>
      <c r="CL23" s="101">
        <f>BU23/Constants!C$19*Constants!D$19</f>
        <v>0</v>
      </c>
      <c r="CM23" s="102">
        <f>BV23/Constants!C$14/Constants!D$14</f>
        <v>4.2108809162876872E-4</v>
      </c>
      <c r="CN23" s="102">
        <f>BW23/Constants!C$17/Constants!D$17</f>
        <v>1.4392270724869845E-3</v>
      </c>
      <c r="CO23" s="217">
        <f t="shared" si="51"/>
        <v>1.5268481602014079</v>
      </c>
      <c r="CP23" s="104">
        <f t="shared" si="22"/>
        <v>1.5268481602014079</v>
      </c>
      <c r="CQ23" s="106">
        <f>R23*Constants!E$6</f>
        <v>0.52488000000000001</v>
      </c>
      <c r="CR23" s="106">
        <f>T23*Constants!E$8</f>
        <v>1.2787999999999999</v>
      </c>
      <c r="CS23" s="106">
        <f>U23*Constants!E$9</f>
        <v>6.8225199999999999</v>
      </c>
      <c r="CT23" s="106">
        <f>V23*Constants!E$10</f>
        <v>81.242199999999997</v>
      </c>
      <c r="CU23" s="106">
        <f>AE23*Constants!E$21</f>
        <v>62.823206159999991</v>
      </c>
      <c r="CV23" s="106">
        <f>AB23*Constants!E$18</f>
        <v>1.4685499999999998</v>
      </c>
      <c r="CW23" s="106">
        <f>AD23*Constants!E$20</f>
        <v>16.778299999999998</v>
      </c>
      <c r="CX23" s="107">
        <f>Y23*Constants!E$15</f>
        <v>0.24396000000000001</v>
      </c>
      <c r="CY23" s="218">
        <f t="shared" si="23"/>
        <v>0.60572955287130059</v>
      </c>
      <c r="CZ23" s="102">
        <f t="shared" si="24"/>
        <v>8.4221603800253533</v>
      </c>
      <c r="DA23" s="102">
        <f t="shared" si="25"/>
        <v>89.359342497653401</v>
      </c>
      <c r="DB23" s="102">
        <f t="shared" si="26"/>
        <v>85.081128152219506</v>
      </c>
      <c r="DC23" s="102">
        <f t="shared" si="27"/>
        <v>13.40212428635123</v>
      </c>
      <c r="DD23" s="102">
        <f t="shared" si="28"/>
        <v>0.18998644154375402</v>
      </c>
      <c r="DE23" s="102">
        <f t="shared" si="29"/>
        <v>3.3029971832878237E-2</v>
      </c>
      <c r="DF23" s="102">
        <f t="shared" si="30"/>
        <v>1.0186725710678057</v>
      </c>
      <c r="DG23" s="102">
        <f t="shared" si="31"/>
        <v>0.40158067443331258</v>
      </c>
      <c r="DH23" s="102">
        <f t="shared" si="32"/>
        <v>0.15884812074875054</v>
      </c>
      <c r="DI23" s="102">
        <f t="shared" si="33"/>
        <v>0</v>
      </c>
      <c r="DJ23" s="102">
        <f t="shared" si="34"/>
        <v>6.362313671882373E-4</v>
      </c>
      <c r="DK23" s="102">
        <f t="shared" si="35"/>
        <v>1.2168460414954694</v>
      </c>
      <c r="DL23" s="102">
        <f t="shared" si="36"/>
        <v>0</v>
      </c>
      <c r="DM23" s="102">
        <f t="shared" si="37"/>
        <v>0</v>
      </c>
      <c r="DN23" s="102">
        <f t="shared" si="38"/>
        <v>2.4879617977250572E-2</v>
      </c>
      <c r="DO23" s="102">
        <f t="shared" si="39"/>
        <v>8.5035460412783925E-2</v>
      </c>
      <c r="DP23" s="105">
        <f t="shared" si="40"/>
        <v>0</v>
      </c>
      <c r="DQ23" s="106">
        <f t="shared" si="41"/>
        <v>0</v>
      </c>
      <c r="DR23" s="106">
        <f t="shared" si="42"/>
        <v>89.359342497653401</v>
      </c>
      <c r="DS23" s="94">
        <f t="shared" si="43"/>
        <v>0</v>
      </c>
      <c r="DT23" s="106">
        <f t="shared" si="44"/>
        <v>85.081128152219506</v>
      </c>
      <c r="DU23" s="94">
        <f t="shared" si="45"/>
        <v>0</v>
      </c>
      <c r="DV23" s="106">
        <f t="shared" si="46"/>
        <v>0</v>
      </c>
      <c r="DW23" s="107">
        <f t="shared" si="47"/>
        <v>0</v>
      </c>
      <c r="DX23" s="54" t="str">
        <f t="shared" si="49"/>
        <v>Ca</v>
      </c>
      <c r="DY23" s="92" t="str">
        <f t="shared" si="50"/>
        <v>HCO3</v>
      </c>
      <c r="EC23" s="53"/>
      <c r="ED23" s="53"/>
    </row>
    <row r="24" spans="1:134" x14ac:dyDescent="0.2">
      <c r="A24" s="40"/>
      <c r="B24" s="63" t="s">
        <v>165</v>
      </c>
      <c r="C24" s="82" t="s">
        <v>306</v>
      </c>
      <c r="D24" s="69" t="s">
        <v>316</v>
      </c>
      <c r="E24" s="77">
        <v>711593</v>
      </c>
      <c r="F24" s="71">
        <v>5223604</v>
      </c>
      <c r="G24" s="71">
        <v>1931</v>
      </c>
      <c r="H24" s="75">
        <v>43337</v>
      </c>
      <c r="I24" s="67">
        <v>4.7</v>
      </c>
      <c r="J24" s="111">
        <v>61.7</v>
      </c>
      <c r="K24" s="112">
        <f t="shared" si="48"/>
        <v>59.200458720000007</v>
      </c>
      <c r="L24" s="64">
        <v>7.41</v>
      </c>
      <c r="M24" s="73">
        <v>439.01802197802192</v>
      </c>
      <c r="N24" s="67">
        <v>9.51</v>
      </c>
      <c r="O24" s="201"/>
      <c r="P24" s="203">
        <v>1.2</v>
      </c>
      <c r="Q24" s="171">
        <v>0</v>
      </c>
      <c r="R24" s="171">
        <v>0</v>
      </c>
      <c r="S24" s="172">
        <v>1.4E-2</v>
      </c>
      <c r="T24" s="171">
        <v>0.48499999999999999</v>
      </c>
      <c r="U24" s="171">
        <v>0.85599999999999998</v>
      </c>
      <c r="V24" s="171">
        <v>10.217000000000001</v>
      </c>
      <c r="W24" s="171">
        <v>0</v>
      </c>
      <c r="X24" s="171">
        <v>6.0000000000000001E-3</v>
      </c>
      <c r="Y24" s="171">
        <v>0.24099999999999999</v>
      </c>
      <c r="Z24" s="172">
        <v>0</v>
      </c>
      <c r="AA24" s="171">
        <v>0.106</v>
      </c>
      <c r="AB24" s="171">
        <v>1.131</v>
      </c>
      <c r="AC24" s="172">
        <v>0</v>
      </c>
      <c r="AD24" s="171">
        <v>3.7120000000000002</v>
      </c>
      <c r="AE24" s="208">
        <v>29.288208000000004</v>
      </c>
      <c r="AF24" s="182">
        <v>2.97</v>
      </c>
      <c r="AG24" s="182">
        <v>0</v>
      </c>
      <c r="AH24" s="182">
        <v>0.05</v>
      </c>
      <c r="AI24" s="182">
        <v>7.0000000000000007E-2</v>
      </c>
      <c r="AJ24" s="182">
        <v>0</v>
      </c>
      <c r="AK24" s="182">
        <v>0.08</v>
      </c>
      <c r="AL24" s="182">
        <v>0</v>
      </c>
      <c r="AM24" s="182">
        <v>0.7</v>
      </c>
      <c r="AN24" s="182">
        <v>1.43</v>
      </c>
      <c r="AO24" s="182">
        <v>2.84</v>
      </c>
      <c r="AP24" s="182">
        <v>4.8600000000000003</v>
      </c>
      <c r="AQ24" s="182">
        <v>0</v>
      </c>
      <c r="AR24" s="182"/>
      <c r="AS24" s="182">
        <v>0</v>
      </c>
      <c r="AT24" s="182">
        <v>0</v>
      </c>
      <c r="AU24" s="182">
        <v>0</v>
      </c>
      <c r="AV24" s="182">
        <v>0.3</v>
      </c>
      <c r="AW24" s="182">
        <v>1.01</v>
      </c>
      <c r="AX24" s="182">
        <v>0</v>
      </c>
      <c r="AY24" s="182">
        <v>0.02</v>
      </c>
      <c r="AZ24" s="183">
        <v>4.45</v>
      </c>
      <c r="BA24" s="45">
        <f t="shared" si="0"/>
        <v>46.074988000000005</v>
      </c>
      <c r="BB24" s="49">
        <f t="shared" si="1"/>
        <v>1.1774411580020514</v>
      </c>
      <c r="BC24" s="210">
        <f t="shared" si="2"/>
        <v>0.80802449738605275</v>
      </c>
      <c r="BD24" s="215" t="str">
        <f t="shared" si="3"/>
        <v>Ca</v>
      </c>
      <c r="BE24" s="44" t="str">
        <f t="shared" si="4"/>
        <v>HCO3</v>
      </c>
      <c r="BF24" s="213"/>
      <c r="BG24" s="101">
        <f t="shared" si="5"/>
        <v>0</v>
      </c>
      <c r="BH24" s="101">
        <f t="shared" si="6"/>
        <v>0.85599999999999998</v>
      </c>
      <c r="BI24" s="101">
        <f t="shared" si="7"/>
        <v>10.217000000000001</v>
      </c>
      <c r="BJ24" s="101">
        <f t="shared" si="8"/>
        <v>29.288208000000004</v>
      </c>
      <c r="BK24" s="101">
        <f t="shared" si="9"/>
        <v>3.7120000000000002</v>
      </c>
      <c r="BL24" s="102">
        <f t="shared" si="10"/>
        <v>0.24099999999999999</v>
      </c>
      <c r="BM24" s="101">
        <f t="shared" si="11"/>
        <v>0</v>
      </c>
      <c r="BN24" s="101">
        <f t="shared" si="12"/>
        <v>0.48499999999999999</v>
      </c>
      <c r="BO24" s="101">
        <f t="shared" si="13"/>
        <v>0</v>
      </c>
      <c r="BP24" s="101">
        <f t="shared" si="14"/>
        <v>1.4E-2</v>
      </c>
      <c r="BQ24" s="101">
        <f t="shared" si="15"/>
        <v>0</v>
      </c>
      <c r="BR24" s="101">
        <f t="shared" si="16"/>
        <v>8.0000000000000007E-5</v>
      </c>
      <c r="BS24" s="101">
        <f t="shared" si="17"/>
        <v>1.131</v>
      </c>
      <c r="BT24" s="101">
        <f t="shared" si="18"/>
        <v>0</v>
      </c>
      <c r="BU24" s="101">
        <f t="shared" si="19"/>
        <v>0</v>
      </c>
      <c r="BV24" s="101">
        <f t="shared" si="20"/>
        <v>6.0000000000000001E-3</v>
      </c>
      <c r="BW24" s="103">
        <f t="shared" si="21"/>
        <v>0.106</v>
      </c>
      <c r="BX24" s="101">
        <f>BG24/Constants!C$6*Constants!D$6</f>
        <v>0</v>
      </c>
      <c r="BY24" s="101">
        <f>BH24/Constants!C$9*Constants!D$9</f>
        <v>7.0438181444147291E-2</v>
      </c>
      <c r="BZ24" s="101">
        <f>BI24/Constants!C$10*Constants!D$10</f>
        <v>0.50985578122660813</v>
      </c>
      <c r="CA24" s="101">
        <f>BJ24/Constants!C$21*Constants!D$21</f>
        <v>0.48000000000000009</v>
      </c>
      <c r="CB24" s="101">
        <f>BK24/Constants!C$20*Constants!D$20</f>
        <v>7.7282938417240432E-2</v>
      </c>
      <c r="CC24" s="102">
        <f>BL24/Constants!C$15*Constants!D$15</f>
        <v>6.7977322088398715E-3</v>
      </c>
      <c r="CD24" s="102">
        <f>BM24/Constants!C$5*Constants!D$5</f>
        <v>0</v>
      </c>
      <c r="CE24" s="101">
        <f>BN24/Constants!C$8*Constants!D$8</f>
        <v>1.2404631403411401E-2</v>
      </c>
      <c r="CF24" s="102">
        <f>BO24/Constants!C$11*Constants!D$11</f>
        <v>0</v>
      </c>
      <c r="CG24" s="102">
        <f>BP24/Constants!C$7*Constants!D$7</f>
        <v>7.7612635337032869E-4</v>
      </c>
      <c r="CH24" s="101">
        <f>BQ24/Constants!C$13*Constants!D$13</f>
        <v>0</v>
      </c>
      <c r="CI24" s="101">
        <f>BR24/Constants!C$12*Constants!D$12</f>
        <v>2.8650729698272005E-6</v>
      </c>
      <c r="CJ24" s="101">
        <f>BS24/Constants!C$18*Constants!D$18</f>
        <v>1.8240493896450119E-2</v>
      </c>
      <c r="CK24" s="101">
        <f>BT24/Constants!D$18*Constants!E$18</f>
        <v>0</v>
      </c>
      <c r="CL24" s="101">
        <f>BU24/Constants!C$19*Constants!D$19</f>
        <v>0</v>
      </c>
      <c r="CM24" s="102">
        <f>BV24/Constants!C$14/Constants!D$14</f>
        <v>3.1581606872157657E-4</v>
      </c>
      <c r="CN24" s="102">
        <f>BW24/Constants!C$17/Constants!D$17</f>
        <v>1.3265919102923508E-3</v>
      </c>
      <c r="CO24" s="217">
        <f t="shared" si="51"/>
        <v>0.80802449738605275</v>
      </c>
      <c r="CP24" s="104">
        <f t="shared" si="22"/>
        <v>0.80802449738605275</v>
      </c>
      <c r="CQ24" s="106">
        <f>R24*Constants!E$6</f>
        <v>0</v>
      </c>
      <c r="CR24" s="106">
        <f>T24*Constants!E$8</f>
        <v>0.89239999999999997</v>
      </c>
      <c r="CS24" s="106">
        <f>U24*Constants!E$9</f>
        <v>3.2699199999999999</v>
      </c>
      <c r="CT24" s="106">
        <f>V24*Constants!E$10</f>
        <v>26.564200000000003</v>
      </c>
      <c r="CU24" s="106">
        <f>AE24*Constants!E$21</f>
        <v>20.941068720000001</v>
      </c>
      <c r="CV24" s="106">
        <f>AB24*Constants!E$18</f>
        <v>1.3006499999999999</v>
      </c>
      <c r="CW24" s="106">
        <f>AD24*Constants!E$20</f>
        <v>5.7164800000000007</v>
      </c>
      <c r="CX24" s="107">
        <f>Y24*Constants!E$15</f>
        <v>0.51573999999999998</v>
      </c>
      <c r="CY24" s="218">
        <f t="shared" si="23"/>
        <v>0</v>
      </c>
      <c r="CZ24" s="102">
        <f t="shared" si="24"/>
        <v>11.868718072097623</v>
      </c>
      <c r="DA24" s="102">
        <f t="shared" si="25"/>
        <v>85.909863098978406</v>
      </c>
      <c r="DB24" s="102">
        <f t="shared" si="26"/>
        <v>82.196907924206286</v>
      </c>
      <c r="DC24" s="102">
        <f t="shared" si="27"/>
        <v>13.234205360820866</v>
      </c>
      <c r="DD24" s="102">
        <f t="shared" si="28"/>
        <v>1.1640678509654632</v>
      </c>
      <c r="DE24" s="102">
        <f t="shared" si="29"/>
        <v>0</v>
      </c>
      <c r="DF24" s="102">
        <f t="shared" si="30"/>
        <v>2.0901600509394136</v>
      </c>
      <c r="DG24" s="102">
        <f t="shared" si="31"/>
        <v>0</v>
      </c>
      <c r="DH24" s="102">
        <f t="shared" si="32"/>
        <v>0.13077601788714321</v>
      </c>
      <c r="DI24" s="102">
        <f t="shared" si="33"/>
        <v>0</v>
      </c>
      <c r="DJ24" s="102">
        <f t="shared" si="34"/>
        <v>4.8276009740299669E-4</v>
      </c>
      <c r="DK24" s="102">
        <f t="shared" si="35"/>
        <v>3.123567077705327</v>
      </c>
      <c r="DL24" s="102">
        <f t="shared" si="36"/>
        <v>0</v>
      </c>
      <c r="DM24" s="102">
        <f t="shared" si="37"/>
        <v>0</v>
      </c>
      <c r="DN24" s="102">
        <f t="shared" si="38"/>
        <v>5.4081467336858813E-2</v>
      </c>
      <c r="DO24" s="102">
        <f t="shared" si="39"/>
        <v>0.22717031896520268</v>
      </c>
      <c r="DP24" s="105">
        <f t="shared" si="40"/>
        <v>0</v>
      </c>
      <c r="DQ24" s="106">
        <f t="shared" si="41"/>
        <v>0</v>
      </c>
      <c r="DR24" s="106">
        <f t="shared" si="42"/>
        <v>85.909863098978406</v>
      </c>
      <c r="DS24" s="94">
        <f t="shared" si="43"/>
        <v>0</v>
      </c>
      <c r="DT24" s="106">
        <f t="shared" si="44"/>
        <v>82.196907924206286</v>
      </c>
      <c r="DU24" s="94">
        <f t="shared" si="45"/>
        <v>0</v>
      </c>
      <c r="DV24" s="106">
        <f t="shared" si="46"/>
        <v>0</v>
      </c>
      <c r="DW24" s="107">
        <f t="shared" si="47"/>
        <v>0</v>
      </c>
      <c r="DX24" s="54" t="str">
        <f t="shared" si="49"/>
        <v>Ca</v>
      </c>
      <c r="DY24" s="92" t="str">
        <f t="shared" si="50"/>
        <v>HCO3</v>
      </c>
      <c r="EC24" s="53"/>
      <c r="ED24" s="53"/>
    </row>
    <row r="25" spans="1:134" x14ac:dyDescent="0.2">
      <c r="A25" s="37"/>
      <c r="B25" s="63" t="s">
        <v>166</v>
      </c>
      <c r="C25" s="82" t="s">
        <v>306</v>
      </c>
      <c r="D25" s="69" t="s">
        <v>316</v>
      </c>
      <c r="E25" s="77">
        <v>711584</v>
      </c>
      <c r="F25" s="71">
        <v>5223621</v>
      </c>
      <c r="G25" s="71">
        <v>1935</v>
      </c>
      <c r="H25" s="75">
        <v>43337</v>
      </c>
      <c r="I25" s="67">
        <v>4.5</v>
      </c>
      <c r="J25" s="113">
        <v>68.599999999999994</v>
      </c>
      <c r="K25" s="112">
        <f t="shared" si="48"/>
        <v>59.686388719999997</v>
      </c>
      <c r="L25" s="64">
        <v>8.01</v>
      </c>
      <c r="M25" s="73">
        <v>452.26483516483518</v>
      </c>
      <c r="N25" s="67">
        <v>9.7200000000000006</v>
      </c>
      <c r="O25" s="201"/>
      <c r="P25" s="203">
        <v>1.5</v>
      </c>
      <c r="Q25" s="173">
        <v>0</v>
      </c>
      <c r="R25" s="173">
        <v>0</v>
      </c>
      <c r="S25" s="173">
        <v>0.01</v>
      </c>
      <c r="T25" s="173">
        <v>0.46899999999999997</v>
      </c>
      <c r="U25" s="173">
        <v>0.88100000000000001</v>
      </c>
      <c r="V25" s="173">
        <v>10.417</v>
      </c>
      <c r="W25" s="173">
        <v>0</v>
      </c>
      <c r="X25" s="173">
        <v>0.01</v>
      </c>
      <c r="Y25" s="173">
        <v>0.22500000000000001</v>
      </c>
      <c r="Z25" s="173">
        <v>0</v>
      </c>
      <c r="AA25" s="173">
        <v>0.109</v>
      </c>
      <c r="AB25" s="173">
        <v>1.1419999999999999</v>
      </c>
      <c r="AC25" s="173">
        <v>0</v>
      </c>
      <c r="AD25" s="173">
        <v>3.661</v>
      </c>
      <c r="AE25" s="208">
        <v>29.288208000000004</v>
      </c>
      <c r="AF25" s="184">
        <v>2.14</v>
      </c>
      <c r="AG25" s="184">
        <v>7.0000000000000007E-2</v>
      </c>
      <c r="AH25" s="184">
        <v>0.05</v>
      </c>
      <c r="AI25" s="184">
        <v>0.05</v>
      </c>
      <c r="AJ25" s="184">
        <v>0</v>
      </c>
      <c r="AK25" s="184">
        <v>0</v>
      </c>
      <c r="AL25" s="184">
        <v>0</v>
      </c>
      <c r="AM25" s="184">
        <v>7.0000000000000007E-2</v>
      </c>
      <c r="AN25" s="184">
        <v>0.53</v>
      </c>
      <c r="AO25" s="184">
        <v>0.48</v>
      </c>
      <c r="AP25" s="184">
        <v>5.1100000000000003</v>
      </c>
      <c r="AQ25" s="184">
        <v>0.65</v>
      </c>
      <c r="AR25" s="184"/>
      <c r="AS25" s="184">
        <v>0</v>
      </c>
      <c r="AT25" s="184">
        <v>0</v>
      </c>
      <c r="AU25" s="184">
        <v>0</v>
      </c>
      <c r="AV25" s="184">
        <v>0.32</v>
      </c>
      <c r="AW25" s="184">
        <v>0.85</v>
      </c>
      <c r="AX25" s="184">
        <v>0.01</v>
      </c>
      <c r="AY25" s="184">
        <v>0</v>
      </c>
      <c r="AZ25" s="185">
        <v>5.24</v>
      </c>
      <c r="BA25" s="45">
        <f t="shared" si="0"/>
        <v>46.227778000000001</v>
      </c>
      <c r="BB25" s="49">
        <f t="shared" si="1"/>
        <v>1.187757430516124</v>
      </c>
      <c r="BC25" s="210">
        <f t="shared" si="2"/>
        <v>1.8526943930165054</v>
      </c>
      <c r="BD25" s="215" t="str">
        <f t="shared" si="3"/>
        <v>Ca</v>
      </c>
      <c r="BE25" s="44" t="str">
        <f t="shared" si="4"/>
        <v>HCO3</v>
      </c>
      <c r="BF25" s="213"/>
      <c r="BG25" s="101">
        <f t="shared" si="5"/>
        <v>0</v>
      </c>
      <c r="BH25" s="101">
        <f t="shared" si="6"/>
        <v>0.88100000000000001</v>
      </c>
      <c r="BI25" s="101">
        <f t="shared" si="7"/>
        <v>10.417</v>
      </c>
      <c r="BJ25" s="101">
        <f t="shared" si="8"/>
        <v>29.288208000000004</v>
      </c>
      <c r="BK25" s="101">
        <f t="shared" si="9"/>
        <v>3.661</v>
      </c>
      <c r="BL25" s="102">
        <f t="shared" si="10"/>
        <v>0.22500000000000001</v>
      </c>
      <c r="BM25" s="101">
        <f t="shared" si="11"/>
        <v>0</v>
      </c>
      <c r="BN25" s="101">
        <f t="shared" si="12"/>
        <v>0.46899999999999997</v>
      </c>
      <c r="BO25" s="101">
        <f t="shared" si="13"/>
        <v>0</v>
      </c>
      <c r="BP25" s="101">
        <f t="shared" si="14"/>
        <v>0.01</v>
      </c>
      <c r="BQ25" s="101">
        <f t="shared" si="15"/>
        <v>0</v>
      </c>
      <c r="BR25" s="101">
        <f t="shared" si="16"/>
        <v>0</v>
      </c>
      <c r="BS25" s="101">
        <f t="shared" si="17"/>
        <v>1.1419999999999999</v>
      </c>
      <c r="BT25" s="101">
        <f t="shared" si="18"/>
        <v>0</v>
      </c>
      <c r="BU25" s="101">
        <f t="shared" si="19"/>
        <v>0</v>
      </c>
      <c r="BV25" s="101">
        <f t="shared" si="20"/>
        <v>0.01</v>
      </c>
      <c r="BW25" s="103">
        <f t="shared" si="21"/>
        <v>0.109</v>
      </c>
      <c r="BX25" s="101">
        <f>BG25/Constants!C$6*Constants!D$6</f>
        <v>0</v>
      </c>
      <c r="BY25" s="101">
        <f>BH25/Constants!C$9*Constants!D$9</f>
        <v>7.2495371322773089E-2</v>
      </c>
      <c r="BZ25" s="101">
        <f>BI25/Constants!C$10*Constants!D$10</f>
        <v>0.51983631917760365</v>
      </c>
      <c r="CA25" s="101">
        <f>BJ25/Constants!C$21*Constants!D$21</f>
        <v>0.48000000000000009</v>
      </c>
      <c r="CB25" s="101">
        <f>BK25/Constants!C$20*Constants!D$20</f>
        <v>7.6221130804288037E-2</v>
      </c>
      <c r="CC25" s="102">
        <f>BL25/Constants!C$15*Constants!D$15</f>
        <v>6.3464304854314157E-3</v>
      </c>
      <c r="CD25" s="102">
        <f>BM25/Constants!C$5*Constants!D$5</f>
        <v>0</v>
      </c>
      <c r="CE25" s="101">
        <f>BN25/Constants!C$8*Constants!D$8</f>
        <v>1.1995406449896797E-2</v>
      </c>
      <c r="CF25" s="102">
        <f>BO25/Constants!C$11*Constants!D$11</f>
        <v>0</v>
      </c>
      <c r="CG25" s="102">
        <f>BP25/Constants!C$7*Constants!D$7</f>
        <v>5.5437596669309197E-4</v>
      </c>
      <c r="CH25" s="101">
        <f>BQ25/Constants!C$13*Constants!D$13</f>
        <v>0</v>
      </c>
      <c r="CI25" s="101">
        <f>BR25/Constants!C$12*Constants!D$12</f>
        <v>0</v>
      </c>
      <c r="CJ25" s="101">
        <f>BS25/Constants!C$18*Constants!D$18</f>
        <v>1.8417899230544682E-2</v>
      </c>
      <c r="CK25" s="101">
        <f>BT25/Constants!D$18*Constants!E$18</f>
        <v>0</v>
      </c>
      <c r="CL25" s="101">
        <f>BU25/Constants!C$19*Constants!D$19</f>
        <v>0</v>
      </c>
      <c r="CM25" s="102">
        <f>BV25/Constants!C$14/Constants!D$14</f>
        <v>5.2636011453596092E-4</v>
      </c>
      <c r="CN25" s="102">
        <f>BW25/Constants!C$17/Constants!D$17</f>
        <v>1.3641369643572288E-3</v>
      </c>
      <c r="CO25" s="217">
        <f t="shared" si="51"/>
        <v>1.8526943930165054</v>
      </c>
      <c r="CP25" s="104">
        <f t="shared" si="22"/>
        <v>1.8526943930165054</v>
      </c>
      <c r="CQ25" s="106">
        <f>R25*Constants!E$6</f>
        <v>0</v>
      </c>
      <c r="CR25" s="106">
        <f>T25*Constants!E$8</f>
        <v>0.86295999999999995</v>
      </c>
      <c r="CS25" s="106">
        <f>U25*Constants!E$9</f>
        <v>3.3654199999999999</v>
      </c>
      <c r="CT25" s="106">
        <f>V25*Constants!E$10</f>
        <v>27.084199999999999</v>
      </c>
      <c r="CU25" s="106">
        <f>AE25*Constants!E$21</f>
        <v>20.941068720000001</v>
      </c>
      <c r="CV25" s="106">
        <f>AB25*Constants!E$18</f>
        <v>1.3132999999999997</v>
      </c>
      <c r="CW25" s="106">
        <f>AD25*Constants!E$20</f>
        <v>5.6379400000000004</v>
      </c>
      <c r="CX25" s="107">
        <f>Y25*Constants!E$15</f>
        <v>0.48150000000000004</v>
      </c>
      <c r="CY25" s="218">
        <f t="shared" si="23"/>
        <v>0</v>
      </c>
      <c r="CZ25" s="102">
        <f t="shared" si="24"/>
        <v>11.985054026067795</v>
      </c>
      <c r="DA25" s="102">
        <f t="shared" si="25"/>
        <v>85.940195303181781</v>
      </c>
      <c r="DB25" s="102">
        <f t="shared" si="26"/>
        <v>82.350282893310734</v>
      </c>
      <c r="DC25" s="102">
        <f t="shared" si="27"/>
        <v>13.076732675377418</v>
      </c>
      <c r="DD25" s="102">
        <f t="shared" si="28"/>
        <v>1.0888132204958507</v>
      </c>
      <c r="DE25" s="102">
        <f t="shared" si="29"/>
        <v>0</v>
      </c>
      <c r="DF25" s="102">
        <f t="shared" si="30"/>
        <v>1.9831003241098495</v>
      </c>
      <c r="DG25" s="102">
        <f t="shared" si="31"/>
        <v>0</v>
      </c>
      <c r="DH25" s="102">
        <f t="shared" si="32"/>
        <v>9.1650346640587604E-2</v>
      </c>
      <c r="DI25" s="102">
        <f t="shared" si="33"/>
        <v>0</v>
      </c>
      <c r="DJ25" s="102">
        <f t="shared" si="34"/>
        <v>0</v>
      </c>
      <c r="DK25" s="102">
        <f t="shared" si="35"/>
        <v>3.1598316915330091</v>
      </c>
      <c r="DL25" s="102">
        <f t="shared" si="36"/>
        <v>0</v>
      </c>
      <c r="DM25" s="102">
        <f t="shared" si="37"/>
        <v>0</v>
      </c>
      <c r="DN25" s="102">
        <f t="shared" si="38"/>
        <v>9.0303967366232946E-2</v>
      </c>
      <c r="DO25" s="102">
        <f t="shared" si="39"/>
        <v>0.23403555191674982</v>
      </c>
      <c r="DP25" s="105">
        <f t="shared" si="40"/>
        <v>0</v>
      </c>
      <c r="DQ25" s="106">
        <f t="shared" si="41"/>
        <v>0</v>
      </c>
      <c r="DR25" s="106">
        <f t="shared" si="42"/>
        <v>85.940195303181781</v>
      </c>
      <c r="DS25" s="94">
        <f t="shared" si="43"/>
        <v>0</v>
      </c>
      <c r="DT25" s="106">
        <f t="shared" si="44"/>
        <v>82.350282893310734</v>
      </c>
      <c r="DU25" s="94">
        <f t="shared" si="45"/>
        <v>0</v>
      </c>
      <c r="DV25" s="106">
        <f t="shared" si="46"/>
        <v>0</v>
      </c>
      <c r="DW25" s="107">
        <f t="shared" si="47"/>
        <v>0</v>
      </c>
      <c r="DX25" s="54" t="str">
        <f t="shared" si="49"/>
        <v>Ca</v>
      </c>
      <c r="DY25" s="92" t="str">
        <f t="shared" si="50"/>
        <v>HCO3</v>
      </c>
      <c r="EC25" s="53"/>
      <c r="ED25" s="53"/>
    </row>
    <row r="26" spans="1:134" x14ac:dyDescent="0.2">
      <c r="A26" s="37"/>
      <c r="B26" s="63" t="s">
        <v>167</v>
      </c>
      <c r="C26" s="82" t="s">
        <v>303</v>
      </c>
      <c r="D26" s="70" t="s">
        <v>316</v>
      </c>
      <c r="E26" s="77">
        <v>711954</v>
      </c>
      <c r="F26" s="71">
        <v>5224843</v>
      </c>
      <c r="G26" s="71">
        <v>1352</v>
      </c>
      <c r="H26" s="75">
        <v>43339</v>
      </c>
      <c r="I26" s="67">
        <v>8.3000000000000007</v>
      </c>
      <c r="J26" s="113">
        <v>112.5</v>
      </c>
      <c r="K26" s="112">
        <f t="shared" si="48"/>
        <v>110.66975649999998</v>
      </c>
      <c r="L26" s="64">
        <v>7.51</v>
      </c>
      <c r="M26" s="73">
        <v>365.9753846153846</v>
      </c>
      <c r="N26" s="67">
        <v>9.64</v>
      </c>
      <c r="O26" s="201"/>
      <c r="P26" s="205">
        <v>20</v>
      </c>
      <c r="Q26" s="173">
        <v>0</v>
      </c>
      <c r="R26" s="173">
        <v>0</v>
      </c>
      <c r="S26" s="173">
        <v>1.6E-2</v>
      </c>
      <c r="T26" s="173">
        <v>0.33200000000000002</v>
      </c>
      <c r="U26" s="173">
        <v>3.101</v>
      </c>
      <c r="V26" s="173">
        <v>18.559999999999999</v>
      </c>
      <c r="W26" s="173">
        <v>0</v>
      </c>
      <c r="X26" s="173">
        <v>1.2999999999999999E-2</v>
      </c>
      <c r="Y26" s="173">
        <v>0.63900000000000001</v>
      </c>
      <c r="Z26" s="173">
        <v>0</v>
      </c>
      <c r="AA26" s="173">
        <v>0.16900000000000001</v>
      </c>
      <c r="AB26" s="173">
        <v>2.4430000000000001</v>
      </c>
      <c r="AC26" s="173">
        <v>0</v>
      </c>
      <c r="AD26" s="173">
        <v>1.3979999999999999</v>
      </c>
      <c r="AE26" s="208">
        <v>61.017099999999999</v>
      </c>
      <c r="AF26" s="184">
        <v>3.92</v>
      </c>
      <c r="AG26" s="184">
        <v>0.1</v>
      </c>
      <c r="AH26" s="184">
        <v>0.05</v>
      </c>
      <c r="AI26" s="184">
        <v>0.06</v>
      </c>
      <c r="AJ26" s="184">
        <v>0.01</v>
      </c>
      <c r="AK26" s="184">
        <v>1.06</v>
      </c>
      <c r="AL26" s="184">
        <v>0.01</v>
      </c>
      <c r="AM26" s="184">
        <v>0.21</v>
      </c>
      <c r="AN26" s="184">
        <v>1.19</v>
      </c>
      <c r="AO26" s="184">
        <v>1.5</v>
      </c>
      <c r="AP26" s="184">
        <v>1.36</v>
      </c>
      <c r="AQ26" s="184">
        <v>0.33</v>
      </c>
      <c r="AR26" s="184"/>
      <c r="AS26" s="184">
        <v>0</v>
      </c>
      <c r="AT26" s="184">
        <v>0.01</v>
      </c>
      <c r="AU26" s="184">
        <v>0</v>
      </c>
      <c r="AV26" s="184">
        <v>0.63</v>
      </c>
      <c r="AW26" s="184">
        <v>1.88</v>
      </c>
      <c r="AX26" s="184">
        <v>0</v>
      </c>
      <c r="AY26" s="184">
        <v>0</v>
      </c>
      <c r="AZ26" s="185">
        <v>1.99</v>
      </c>
      <c r="BA26" s="45">
        <f t="shared" si="0"/>
        <v>87.70241</v>
      </c>
      <c r="BB26" s="49">
        <f t="shared" si="1"/>
        <v>2.280113801759152</v>
      </c>
      <c r="BC26" s="210">
        <f t="shared" ref="BC26:BC89" si="52">CO26</f>
        <v>4.4495673585641642</v>
      </c>
      <c r="BD26" s="215" t="str">
        <f t="shared" si="3"/>
        <v>Ca-Mg</v>
      </c>
      <c r="BE26" s="44" t="str">
        <f t="shared" si="4"/>
        <v>HCO3</v>
      </c>
      <c r="BF26" s="213" t="s">
        <v>351</v>
      </c>
      <c r="BG26" s="101">
        <f t="shared" si="5"/>
        <v>0</v>
      </c>
      <c r="BH26" s="101">
        <f t="shared" si="6"/>
        <v>3.101</v>
      </c>
      <c r="BI26" s="101">
        <f t="shared" si="7"/>
        <v>18.559999999999999</v>
      </c>
      <c r="BJ26" s="101">
        <f t="shared" si="8"/>
        <v>61.017099999999999</v>
      </c>
      <c r="BK26" s="101">
        <f t="shared" si="9"/>
        <v>1.3979999999999999</v>
      </c>
      <c r="BL26" s="102">
        <f t="shared" si="10"/>
        <v>0.63900000000000001</v>
      </c>
      <c r="BM26" s="101">
        <f t="shared" si="11"/>
        <v>0</v>
      </c>
      <c r="BN26" s="101">
        <f t="shared" si="12"/>
        <v>0.33200000000000002</v>
      </c>
      <c r="BO26" s="101">
        <f t="shared" si="13"/>
        <v>0</v>
      </c>
      <c r="BP26" s="101">
        <f t="shared" si="14"/>
        <v>1.6E-2</v>
      </c>
      <c r="BQ26" s="101">
        <f t="shared" si="15"/>
        <v>1.0000000000000001E-5</v>
      </c>
      <c r="BR26" s="101">
        <f t="shared" si="16"/>
        <v>1.06E-3</v>
      </c>
      <c r="BS26" s="101">
        <f t="shared" si="17"/>
        <v>2.4430000000000001</v>
      </c>
      <c r="BT26" s="101">
        <f t="shared" si="18"/>
        <v>0</v>
      </c>
      <c r="BU26" s="101">
        <f t="shared" si="19"/>
        <v>0</v>
      </c>
      <c r="BV26" s="101">
        <f t="shared" si="20"/>
        <v>1.2999999999999999E-2</v>
      </c>
      <c r="BW26" s="103">
        <f t="shared" si="21"/>
        <v>0.16900000000000001</v>
      </c>
      <c r="BX26" s="101">
        <f>BG26/Constants!C$6*Constants!D$6</f>
        <v>0</v>
      </c>
      <c r="BY26" s="101">
        <f>BH26/Constants!C$9*Constants!D$9</f>
        <v>0.25517383254474391</v>
      </c>
      <c r="BZ26" s="101">
        <f>BI26/Constants!C$10*Constants!D$10</f>
        <v>0.92619392185238769</v>
      </c>
      <c r="CA26" s="101">
        <f>BJ26/Constants!C$21*Constants!D$21</f>
        <v>1</v>
      </c>
      <c r="CB26" s="101">
        <f>BK26/Constants!C$20*Constants!D$20</f>
        <v>2.9106020449165437E-2</v>
      </c>
      <c r="CC26" s="102">
        <f>BL26/Constants!C$15*Constants!D$15</f>
        <v>1.8023862578625222E-2</v>
      </c>
      <c r="CD26" s="102">
        <f>BM26/Constants!C$5*Constants!D$5</f>
        <v>0</v>
      </c>
      <c r="CE26" s="101">
        <f>BN26/Constants!C$8*Constants!D$8</f>
        <v>8.4914177854280102E-3</v>
      </c>
      <c r="CF26" s="102">
        <f>BO26/Constants!C$11*Constants!D$11</f>
        <v>0</v>
      </c>
      <c r="CG26" s="102">
        <f>BP26/Constants!C$7*Constants!D$7</f>
        <v>8.870015467089471E-4</v>
      </c>
      <c r="CH26" s="101">
        <f>BQ26/Constants!C$13*Constants!D$13</f>
        <v>3.6466405324095183E-7</v>
      </c>
      <c r="CI26" s="101">
        <f>BR26/Constants!C$12*Constants!D$12</f>
        <v>3.7962216850210403E-5</v>
      </c>
      <c r="CJ26" s="101">
        <f>BS26/Constants!C$18*Constants!D$18</f>
        <v>3.940011192663806E-2</v>
      </c>
      <c r="CK26" s="101">
        <f>BT26/Constants!D$18*Constants!E$18</f>
        <v>0</v>
      </c>
      <c r="CL26" s="101">
        <f>BU26/Constants!C$19*Constants!D$19</f>
        <v>0</v>
      </c>
      <c r="CM26" s="102">
        <f>BV26/Constants!C$14/Constants!D$14</f>
        <v>6.8426814889674913E-4</v>
      </c>
      <c r="CN26" s="102">
        <f>BW26/Constants!C$17/Constants!D$17</f>
        <v>2.115038045654786E-3</v>
      </c>
      <c r="CO26" s="217">
        <f t="shared" si="51"/>
        <v>4.4495673585641642</v>
      </c>
      <c r="CP26" s="104">
        <f t="shared" si="22"/>
        <v>4.4495673585641642</v>
      </c>
      <c r="CQ26" s="106">
        <f>R26*Constants!E$6</f>
        <v>0</v>
      </c>
      <c r="CR26" s="106">
        <f>T26*Constants!E$8</f>
        <v>0.61088000000000009</v>
      </c>
      <c r="CS26" s="106">
        <f>U26*Constants!E$9</f>
        <v>11.84582</v>
      </c>
      <c r="CT26" s="106">
        <f>V26*Constants!E$10</f>
        <v>48.256</v>
      </c>
      <c r="CU26" s="106">
        <f>AE26*Constants!E$21</f>
        <v>43.627226499999999</v>
      </c>
      <c r="CV26" s="106">
        <f>AB26*Constants!E$18</f>
        <v>2.80945</v>
      </c>
      <c r="CW26" s="106">
        <f>AD26*Constants!E$20</f>
        <v>2.1529199999999999</v>
      </c>
      <c r="CX26" s="107">
        <f>Y26*Constants!E$15</f>
        <v>1.3674600000000001</v>
      </c>
      <c r="CY26" s="218">
        <f t="shared" si="23"/>
        <v>0</v>
      </c>
      <c r="CZ26" s="102">
        <f t="shared" si="24"/>
        <v>21.429052226829441</v>
      </c>
      <c r="DA26" s="102">
        <f t="shared" si="25"/>
        <v>77.780145893551264</v>
      </c>
      <c r="DB26" s="102">
        <f t="shared" si="26"/>
        <v>91.799605403548824</v>
      </c>
      <c r="DC26" s="102">
        <f t="shared" si="27"/>
        <v>2.67192119210101</v>
      </c>
      <c r="DD26" s="102">
        <f t="shared" si="28"/>
        <v>1.6545834725655855</v>
      </c>
      <c r="DE26" s="102">
        <f t="shared" si="29"/>
        <v>0</v>
      </c>
      <c r="DF26" s="102">
        <f t="shared" si="30"/>
        <v>0.71309441641849614</v>
      </c>
      <c r="DG26" s="102">
        <f t="shared" si="31"/>
        <v>0</v>
      </c>
      <c r="DH26" s="102">
        <f t="shared" si="32"/>
        <v>7.4488838765909116E-2</v>
      </c>
      <c r="DI26" s="102">
        <f t="shared" si="33"/>
        <v>3.0623849492002425E-5</v>
      </c>
      <c r="DJ26" s="102">
        <f t="shared" si="34"/>
        <v>3.1880005853920767E-3</v>
      </c>
      <c r="DK26" s="102">
        <f t="shared" si="35"/>
        <v>3.6169147277210314</v>
      </c>
      <c r="DL26" s="102">
        <f t="shared" si="36"/>
        <v>0</v>
      </c>
      <c r="DM26" s="102">
        <f t="shared" si="37"/>
        <v>0</v>
      </c>
      <c r="DN26" s="102">
        <f t="shared" si="38"/>
        <v>6.2815546058938368E-2</v>
      </c>
      <c r="DO26" s="102">
        <f t="shared" si="39"/>
        <v>0.19415965800460244</v>
      </c>
      <c r="DP26" s="105">
        <f t="shared" si="40"/>
        <v>0</v>
      </c>
      <c r="DQ26" s="106">
        <f t="shared" si="41"/>
        <v>21.429052226829441</v>
      </c>
      <c r="DR26" s="106">
        <f t="shared" si="42"/>
        <v>77.780145893551264</v>
      </c>
      <c r="DS26" s="94">
        <f t="shared" si="43"/>
        <v>0</v>
      </c>
      <c r="DT26" s="106">
        <f t="shared" si="44"/>
        <v>91.799605403548824</v>
      </c>
      <c r="DU26" s="94">
        <f t="shared" si="45"/>
        <v>0</v>
      </c>
      <c r="DV26" s="106">
        <f t="shared" si="46"/>
        <v>0</v>
      </c>
      <c r="DW26" s="107">
        <f t="shared" si="47"/>
        <v>0</v>
      </c>
      <c r="DX26" s="54" t="str">
        <f t="shared" si="49"/>
        <v>Ca-Mg</v>
      </c>
      <c r="DY26" s="92" t="str">
        <f t="shared" si="50"/>
        <v>HCO3</v>
      </c>
      <c r="EC26" s="53"/>
      <c r="ED26" s="53"/>
    </row>
    <row r="27" spans="1:134" x14ac:dyDescent="0.2">
      <c r="A27" s="37"/>
      <c r="B27" s="63" t="s">
        <v>168</v>
      </c>
      <c r="C27" s="82" t="s">
        <v>301</v>
      </c>
      <c r="D27" s="70" t="s">
        <v>316</v>
      </c>
      <c r="E27" s="77">
        <v>712447</v>
      </c>
      <c r="F27" s="71">
        <v>5225032</v>
      </c>
      <c r="G27" s="71">
        <v>1214</v>
      </c>
      <c r="H27" s="75">
        <v>43339</v>
      </c>
      <c r="I27" s="67">
        <v>10.5</v>
      </c>
      <c r="J27" s="113">
        <v>52.8</v>
      </c>
      <c r="K27" s="112">
        <f t="shared" si="48"/>
        <v>51.713583250000006</v>
      </c>
      <c r="L27" s="64">
        <v>7.6</v>
      </c>
      <c r="M27" s="73">
        <v>385.26043956043952</v>
      </c>
      <c r="N27" s="67">
        <v>9.0399999999999991</v>
      </c>
      <c r="O27" s="201"/>
      <c r="P27" s="203">
        <v>0.17499999999999999</v>
      </c>
      <c r="Q27" s="173">
        <v>0</v>
      </c>
      <c r="R27" s="173">
        <v>0</v>
      </c>
      <c r="S27" s="173">
        <v>1.6E-2</v>
      </c>
      <c r="T27" s="173">
        <v>0.23200000000000001</v>
      </c>
      <c r="U27" s="173">
        <v>1.002</v>
      </c>
      <c r="V27" s="173">
        <v>8.7769999999999992</v>
      </c>
      <c r="W27" s="173">
        <v>0</v>
      </c>
      <c r="X27" s="173">
        <v>6.0999999999999999E-2</v>
      </c>
      <c r="Y27" s="173">
        <v>0.33</v>
      </c>
      <c r="Z27" s="173">
        <v>0</v>
      </c>
      <c r="AA27" s="173">
        <v>0.109</v>
      </c>
      <c r="AB27" s="173">
        <v>0.22900000000000001</v>
      </c>
      <c r="AC27" s="173">
        <v>0</v>
      </c>
      <c r="AD27" s="173">
        <v>1.2050000000000001</v>
      </c>
      <c r="AE27" s="208">
        <v>30.50855</v>
      </c>
      <c r="AF27" s="184">
        <v>13.85</v>
      </c>
      <c r="AG27" s="184">
        <v>0.18</v>
      </c>
      <c r="AH27" s="184">
        <v>0.06</v>
      </c>
      <c r="AI27" s="184">
        <v>0.08</v>
      </c>
      <c r="AJ27" s="184">
        <v>0.05</v>
      </c>
      <c r="AK27" s="184">
        <v>3.64</v>
      </c>
      <c r="AL27" s="184">
        <v>0.02</v>
      </c>
      <c r="AM27" s="184">
        <v>0.36</v>
      </c>
      <c r="AN27" s="184">
        <v>3.07</v>
      </c>
      <c r="AO27" s="184">
        <v>105.98</v>
      </c>
      <c r="AP27" s="184">
        <v>0.5</v>
      </c>
      <c r="AQ27" s="184">
        <v>0.06</v>
      </c>
      <c r="AR27" s="184"/>
      <c r="AS27" s="184">
        <v>0</v>
      </c>
      <c r="AT27" s="184">
        <v>0.01</v>
      </c>
      <c r="AU27" s="184">
        <v>0</v>
      </c>
      <c r="AV27" s="184">
        <v>0.65</v>
      </c>
      <c r="AW27" s="184">
        <v>4.7300000000000004</v>
      </c>
      <c r="AX27" s="184">
        <v>0.02</v>
      </c>
      <c r="AY27" s="184">
        <v>0.13</v>
      </c>
      <c r="AZ27" s="185">
        <v>0.02</v>
      </c>
      <c r="BA27" s="45">
        <f t="shared" si="0"/>
        <v>42.602959999999996</v>
      </c>
      <c r="BB27" s="49">
        <f t="shared" si="1"/>
        <v>1.0700651213624877</v>
      </c>
      <c r="BC27" s="210">
        <f t="shared" si="52"/>
        <v>-1.4263683024638323</v>
      </c>
      <c r="BD27" s="215" t="str">
        <f t="shared" si="3"/>
        <v>Ca</v>
      </c>
      <c r="BE27" s="44" t="str">
        <f t="shared" si="4"/>
        <v>HCO3</v>
      </c>
      <c r="BF27" s="213"/>
      <c r="BG27" s="101">
        <f t="shared" si="5"/>
        <v>0</v>
      </c>
      <c r="BH27" s="101">
        <f t="shared" si="6"/>
        <v>1.002</v>
      </c>
      <c r="BI27" s="101">
        <f t="shared" si="7"/>
        <v>8.7769999999999992</v>
      </c>
      <c r="BJ27" s="101">
        <f t="shared" si="8"/>
        <v>30.50855</v>
      </c>
      <c r="BK27" s="101">
        <f t="shared" si="9"/>
        <v>1.2050000000000001</v>
      </c>
      <c r="BL27" s="102">
        <f t="shared" si="10"/>
        <v>0.33</v>
      </c>
      <c r="BM27" s="101">
        <f t="shared" si="11"/>
        <v>0</v>
      </c>
      <c r="BN27" s="101">
        <f t="shared" si="12"/>
        <v>0.23200000000000001</v>
      </c>
      <c r="BO27" s="101">
        <f t="shared" si="13"/>
        <v>0</v>
      </c>
      <c r="BP27" s="101">
        <f t="shared" si="14"/>
        <v>1.6E-2</v>
      </c>
      <c r="BQ27" s="101">
        <f t="shared" si="15"/>
        <v>5.0000000000000002E-5</v>
      </c>
      <c r="BR27" s="101">
        <f t="shared" si="16"/>
        <v>3.64E-3</v>
      </c>
      <c r="BS27" s="101">
        <f t="shared" si="17"/>
        <v>0.22900000000000001</v>
      </c>
      <c r="BT27" s="101">
        <f t="shared" si="18"/>
        <v>0</v>
      </c>
      <c r="BU27" s="101">
        <f t="shared" si="19"/>
        <v>0</v>
      </c>
      <c r="BV27" s="101">
        <f t="shared" si="20"/>
        <v>6.0999999999999999E-2</v>
      </c>
      <c r="BW27" s="103">
        <f t="shared" si="21"/>
        <v>0.109</v>
      </c>
      <c r="BX27" s="101">
        <f>BG27/Constants!C$6*Constants!D$6</f>
        <v>0</v>
      </c>
      <c r="BY27" s="101">
        <f>BH27/Constants!C$9*Constants!D$9</f>
        <v>8.2452170335321956E-2</v>
      </c>
      <c r="BZ27" s="101">
        <f>BI27/Constants!C$10*Constants!D$10</f>
        <v>0.43799590797944005</v>
      </c>
      <c r="CA27" s="101">
        <f>BJ27/Constants!C$21*Constants!D$21</f>
        <v>0.5</v>
      </c>
      <c r="CB27" s="101">
        <f>BK27/Constants!C$20*Constants!D$20</f>
        <v>2.5087807325639741E-2</v>
      </c>
      <c r="CC27" s="102">
        <f>BL27/Constants!C$15*Constants!D$15</f>
        <v>9.3080980452994108E-3</v>
      </c>
      <c r="CD27" s="102">
        <f>BM27/Constants!C$5*Constants!D$5</f>
        <v>0</v>
      </c>
      <c r="CE27" s="101">
        <f>BN27/Constants!C$8*Constants!D$8</f>
        <v>5.9337618259617426E-3</v>
      </c>
      <c r="CF27" s="102">
        <f>BO27/Constants!C$11*Constants!D$11</f>
        <v>0</v>
      </c>
      <c r="CG27" s="102">
        <f>BP27/Constants!C$7*Constants!D$7</f>
        <v>8.870015467089471E-4</v>
      </c>
      <c r="CH27" s="101">
        <f>BQ27/Constants!C$13*Constants!D$13</f>
        <v>1.823320266204759E-6</v>
      </c>
      <c r="CI27" s="101">
        <f>BR27/Constants!C$12*Constants!D$12</f>
        <v>1.3036082012713761E-4</v>
      </c>
      <c r="CJ27" s="101">
        <f>BS27/Constants!C$18*Constants!D$18</f>
        <v>3.6932565006959129E-3</v>
      </c>
      <c r="CK27" s="101">
        <f>BT27/Constants!D$18*Constants!E$18</f>
        <v>0</v>
      </c>
      <c r="CL27" s="101">
        <f>BU27/Constants!C$19*Constants!D$19</f>
        <v>0</v>
      </c>
      <c r="CM27" s="102">
        <f>BV27/Constants!C$14/Constants!D$14</f>
        <v>3.2107966986693617E-3</v>
      </c>
      <c r="CN27" s="102">
        <f>BW27/Constants!C$17/Constants!D$17</f>
        <v>1.3641369643572288E-3</v>
      </c>
      <c r="CO27" s="217">
        <f t="shared" si="51"/>
        <v>-1.4263683024638323</v>
      </c>
      <c r="CP27" s="104">
        <f t="shared" si="22"/>
        <v>1.4263683024638323</v>
      </c>
      <c r="CQ27" s="106">
        <f>R27*Constants!E$6</f>
        <v>0</v>
      </c>
      <c r="CR27" s="106">
        <f>T27*Constants!E$8</f>
        <v>0.42688000000000004</v>
      </c>
      <c r="CS27" s="106">
        <f>U27*Constants!E$9</f>
        <v>3.8276399999999997</v>
      </c>
      <c r="CT27" s="106">
        <f>V27*Constants!E$10</f>
        <v>22.8202</v>
      </c>
      <c r="CU27" s="106">
        <f>AE27*Constants!E$21</f>
        <v>21.81361325</v>
      </c>
      <c r="CV27" s="106">
        <f>AB27*Constants!E$18</f>
        <v>0.26334999999999997</v>
      </c>
      <c r="CW27" s="106">
        <f>AD27*Constants!E$20</f>
        <v>1.8557000000000001</v>
      </c>
      <c r="CX27" s="107">
        <f>Y27*Constants!E$15</f>
        <v>0.70620000000000005</v>
      </c>
      <c r="CY27" s="218">
        <f t="shared" si="23"/>
        <v>0</v>
      </c>
      <c r="CZ27" s="102">
        <f t="shared" si="24"/>
        <v>15.633676518907466</v>
      </c>
      <c r="DA27" s="102">
        <f t="shared" si="25"/>
        <v>83.047981807002969</v>
      </c>
      <c r="DB27" s="102">
        <f t="shared" si="26"/>
        <v>92.138028683724357</v>
      </c>
      <c r="DC27" s="102">
        <f t="shared" si="27"/>
        <v>4.6230822219630889</v>
      </c>
      <c r="DD27" s="102">
        <f t="shared" si="28"/>
        <v>1.7152596093774313</v>
      </c>
      <c r="DE27" s="102">
        <f t="shared" si="29"/>
        <v>0</v>
      </c>
      <c r="DF27" s="102">
        <f t="shared" si="30"/>
        <v>1.1250948586320844</v>
      </c>
      <c r="DG27" s="102">
        <f t="shared" si="31"/>
        <v>0</v>
      </c>
      <c r="DH27" s="102">
        <f t="shared" si="32"/>
        <v>0.16818350804621213</v>
      </c>
      <c r="DI27" s="102">
        <f t="shared" si="33"/>
        <v>3.4571799767412571E-4</v>
      </c>
      <c r="DJ27" s="102">
        <f t="shared" si="34"/>
        <v>2.471758941358124E-2</v>
      </c>
      <c r="DK27" s="102">
        <f t="shared" si="35"/>
        <v>0.6805787467949429</v>
      </c>
      <c r="DL27" s="102">
        <f t="shared" si="36"/>
        <v>0</v>
      </c>
      <c r="DM27" s="102">
        <f t="shared" si="37"/>
        <v>0</v>
      </c>
      <c r="DN27" s="102">
        <f t="shared" si="38"/>
        <v>0.59167295663921027</v>
      </c>
      <c r="DO27" s="102">
        <f t="shared" si="39"/>
        <v>0.25137778150095003</v>
      </c>
      <c r="DP27" s="105">
        <f t="shared" si="40"/>
        <v>0</v>
      </c>
      <c r="DQ27" s="106">
        <f t="shared" si="41"/>
        <v>0</v>
      </c>
      <c r="DR27" s="106">
        <f t="shared" si="42"/>
        <v>83.047981807002969</v>
      </c>
      <c r="DS27" s="94">
        <f t="shared" si="43"/>
        <v>0</v>
      </c>
      <c r="DT27" s="106">
        <f t="shared" si="44"/>
        <v>92.138028683724357</v>
      </c>
      <c r="DU27" s="94">
        <f t="shared" si="45"/>
        <v>0</v>
      </c>
      <c r="DV27" s="106">
        <f t="shared" si="46"/>
        <v>0</v>
      </c>
      <c r="DW27" s="107">
        <f t="shared" si="47"/>
        <v>0</v>
      </c>
      <c r="DX27" s="54" t="str">
        <f t="shared" si="49"/>
        <v>Ca</v>
      </c>
      <c r="DY27" s="92" t="str">
        <f t="shared" si="50"/>
        <v>HCO3</v>
      </c>
      <c r="EC27" s="53"/>
      <c r="ED27" s="53"/>
    </row>
    <row r="28" spans="1:134" s="1" customFormat="1" x14ac:dyDescent="0.2">
      <c r="A28" s="37"/>
      <c r="B28" s="63" t="s">
        <v>169</v>
      </c>
      <c r="C28" s="82" t="s">
        <v>301</v>
      </c>
      <c r="D28" s="70" t="s">
        <v>316</v>
      </c>
      <c r="E28" s="77">
        <v>713515</v>
      </c>
      <c r="F28" s="71">
        <v>5225045</v>
      </c>
      <c r="G28" s="71">
        <v>1202</v>
      </c>
      <c r="H28" s="75">
        <v>43339</v>
      </c>
      <c r="I28" s="67">
        <v>10.5</v>
      </c>
      <c r="J28" s="113">
        <v>94.1</v>
      </c>
      <c r="K28" s="112">
        <f t="shared" si="48"/>
        <v>105.32964103000002</v>
      </c>
      <c r="L28" s="64">
        <v>7.51</v>
      </c>
      <c r="M28" s="73">
        <v>369.46043956043957</v>
      </c>
      <c r="N28" s="67">
        <v>9.1999999999999993</v>
      </c>
      <c r="O28" s="201"/>
      <c r="P28" s="203">
        <v>0.4</v>
      </c>
      <c r="Q28" s="173">
        <v>0</v>
      </c>
      <c r="R28" s="173">
        <v>0</v>
      </c>
      <c r="S28" s="173">
        <v>1.6E-2</v>
      </c>
      <c r="T28" s="173">
        <v>5.7000000000000002E-2</v>
      </c>
      <c r="U28" s="173">
        <v>1.7629999999999999</v>
      </c>
      <c r="V28" s="173">
        <v>19.585000000000001</v>
      </c>
      <c r="W28" s="173">
        <v>0</v>
      </c>
      <c r="X28" s="173">
        <v>5.3999999999999999E-2</v>
      </c>
      <c r="Y28" s="173">
        <v>0.35699999999999998</v>
      </c>
      <c r="Z28" s="173">
        <v>0</v>
      </c>
      <c r="AA28" s="173">
        <v>0.18</v>
      </c>
      <c r="AB28" s="173">
        <v>0.23699999999999999</v>
      </c>
      <c r="AC28" s="173">
        <v>0</v>
      </c>
      <c r="AD28" s="173">
        <v>1.32</v>
      </c>
      <c r="AE28" s="208">
        <v>62.237442000000016</v>
      </c>
      <c r="AF28" s="184">
        <v>14.83</v>
      </c>
      <c r="AG28" s="184">
        <v>0.23</v>
      </c>
      <c r="AH28" s="184">
        <v>0.04</v>
      </c>
      <c r="AI28" s="184">
        <v>0.16</v>
      </c>
      <c r="AJ28" s="184">
        <v>0</v>
      </c>
      <c r="AK28" s="184">
        <v>3.53</v>
      </c>
      <c r="AL28" s="184">
        <v>0.02</v>
      </c>
      <c r="AM28" s="184">
        <v>0.27</v>
      </c>
      <c r="AN28" s="184">
        <v>4.26</v>
      </c>
      <c r="AO28" s="184">
        <v>0.69</v>
      </c>
      <c r="AP28" s="184">
        <v>0.39</v>
      </c>
      <c r="AQ28" s="184">
        <v>0.25</v>
      </c>
      <c r="AR28" s="184"/>
      <c r="AS28" s="184">
        <v>0</v>
      </c>
      <c r="AT28" s="184">
        <v>0.01</v>
      </c>
      <c r="AU28" s="184">
        <v>0</v>
      </c>
      <c r="AV28" s="184">
        <v>1.08</v>
      </c>
      <c r="AW28" s="184">
        <v>5.66</v>
      </c>
      <c r="AX28" s="184">
        <v>0.02</v>
      </c>
      <c r="AY28" s="184">
        <v>0.04</v>
      </c>
      <c r="AZ28" s="185">
        <v>0.06</v>
      </c>
      <c r="BA28" s="45">
        <f t="shared" si="0"/>
        <v>85.837982000000011</v>
      </c>
      <c r="BB28" s="49">
        <f t="shared" si="1"/>
        <v>2.1913575714021856</v>
      </c>
      <c r="BC28" s="210">
        <f t="shared" si="52"/>
        <v>2.6659008607661026</v>
      </c>
      <c r="BD28" s="215" t="str">
        <f t="shared" si="3"/>
        <v>Ca</v>
      </c>
      <c r="BE28" s="44" t="str">
        <f t="shared" si="4"/>
        <v>HCO3</v>
      </c>
      <c r="BF28" s="213"/>
      <c r="BG28" s="101">
        <f t="shared" si="5"/>
        <v>0</v>
      </c>
      <c r="BH28" s="101">
        <f t="shared" si="6"/>
        <v>1.7629999999999999</v>
      </c>
      <c r="BI28" s="101">
        <f t="shared" si="7"/>
        <v>19.585000000000001</v>
      </c>
      <c r="BJ28" s="101">
        <f t="shared" si="8"/>
        <v>62.237442000000016</v>
      </c>
      <c r="BK28" s="101">
        <f t="shared" si="9"/>
        <v>1.32</v>
      </c>
      <c r="BL28" s="102">
        <f t="shared" si="10"/>
        <v>0.35699999999999998</v>
      </c>
      <c r="BM28" s="101">
        <f t="shared" si="11"/>
        <v>0</v>
      </c>
      <c r="BN28" s="101">
        <f t="shared" si="12"/>
        <v>5.7000000000000002E-2</v>
      </c>
      <c r="BO28" s="101">
        <f t="shared" si="13"/>
        <v>0</v>
      </c>
      <c r="BP28" s="101">
        <f t="shared" si="14"/>
        <v>1.6E-2</v>
      </c>
      <c r="BQ28" s="101">
        <f t="shared" si="15"/>
        <v>0</v>
      </c>
      <c r="BR28" s="101">
        <f t="shared" si="16"/>
        <v>3.5299999999999997E-3</v>
      </c>
      <c r="BS28" s="101">
        <f t="shared" si="17"/>
        <v>0.23699999999999999</v>
      </c>
      <c r="BT28" s="101">
        <f t="shared" si="18"/>
        <v>0</v>
      </c>
      <c r="BU28" s="101">
        <f t="shared" si="19"/>
        <v>0</v>
      </c>
      <c r="BV28" s="101">
        <f t="shared" si="20"/>
        <v>5.3999999999999999E-2</v>
      </c>
      <c r="BW28" s="103">
        <f t="shared" si="21"/>
        <v>0.18</v>
      </c>
      <c r="BX28" s="101">
        <f>BG28/Constants!C$6*Constants!D$6</f>
        <v>0</v>
      </c>
      <c r="BY28" s="101">
        <f>BH28/Constants!C$9*Constants!D$9</f>
        <v>0.14507303024069121</v>
      </c>
      <c r="BZ28" s="101">
        <f>BI28/Constants!C$10*Constants!D$10</f>
        <v>0.97734417885124003</v>
      </c>
      <c r="CA28" s="101">
        <f>BJ28/Constants!C$21*Constants!D$21</f>
        <v>1.0200000000000002</v>
      </c>
      <c r="CB28" s="101">
        <f>BK28/Constants!C$20*Constants!D$20</f>
        <v>2.748207939406179E-2</v>
      </c>
      <c r="CC28" s="102">
        <f>BL28/Constants!C$15*Constants!D$15</f>
        <v>1.0069669703551179E-2</v>
      </c>
      <c r="CD28" s="102">
        <f>BM28/Constants!C$5*Constants!D$5</f>
        <v>0</v>
      </c>
      <c r="CE28" s="101">
        <f>BN28/Constants!C$8*Constants!D$8</f>
        <v>1.4578638968957729E-3</v>
      </c>
      <c r="CF28" s="102">
        <f>BO28/Constants!C$11*Constants!D$11</f>
        <v>0</v>
      </c>
      <c r="CG28" s="102">
        <f>BP28/Constants!C$7*Constants!D$7</f>
        <v>8.870015467089471E-4</v>
      </c>
      <c r="CH28" s="101">
        <f>BQ28/Constants!C$13*Constants!D$13</f>
        <v>0</v>
      </c>
      <c r="CI28" s="101">
        <f>BR28/Constants!C$12*Constants!D$12</f>
        <v>1.264213447936252E-4</v>
      </c>
      <c r="CJ28" s="101">
        <f>BS28/Constants!C$18*Constants!D$18</f>
        <v>3.8222785618555952E-3</v>
      </c>
      <c r="CK28" s="101">
        <f>BT28/Constants!D$18*Constants!E$18</f>
        <v>0</v>
      </c>
      <c r="CL28" s="101">
        <f>BU28/Constants!C$19*Constants!D$19</f>
        <v>0</v>
      </c>
      <c r="CM28" s="102">
        <f>BV28/Constants!C$14/Constants!D$14</f>
        <v>2.8423446184941887E-3</v>
      </c>
      <c r="CN28" s="102">
        <f>BW28/Constants!C$17/Constants!D$17</f>
        <v>2.2527032438926712E-3</v>
      </c>
      <c r="CO28" s="217">
        <f t="shared" si="51"/>
        <v>2.6659008607661026</v>
      </c>
      <c r="CP28" s="104">
        <f t="shared" si="22"/>
        <v>2.6659008607661026</v>
      </c>
      <c r="CQ28" s="106">
        <f>R28*Constants!E$6</f>
        <v>0</v>
      </c>
      <c r="CR28" s="106">
        <f>T28*Constants!E$8</f>
        <v>0.10488000000000001</v>
      </c>
      <c r="CS28" s="106">
        <f>U28*Constants!E$9</f>
        <v>6.734659999999999</v>
      </c>
      <c r="CT28" s="106">
        <f>V28*Constants!E$10</f>
        <v>50.921000000000006</v>
      </c>
      <c r="CU28" s="106">
        <f>AE28*Constants!E$21</f>
        <v>44.499771030000012</v>
      </c>
      <c r="CV28" s="106">
        <f>AB28*Constants!E$18</f>
        <v>0.27254999999999996</v>
      </c>
      <c r="CW28" s="106">
        <f>AD28*Constants!E$20</f>
        <v>2.0327999999999999</v>
      </c>
      <c r="CX28" s="107">
        <f>Y28*Constants!E$15</f>
        <v>0.76397999999999999</v>
      </c>
      <c r="CY28" s="218">
        <f t="shared" si="23"/>
        <v>0</v>
      </c>
      <c r="CZ28" s="102">
        <f t="shared" si="24"/>
        <v>12.896658715240758</v>
      </c>
      <c r="DA28" s="102">
        <f t="shared" si="25"/>
        <v>86.883649573318593</v>
      </c>
      <c r="DB28" s="102">
        <f t="shared" si="26"/>
        <v>95.642717019326923</v>
      </c>
      <c r="DC28" s="102">
        <f t="shared" si="27"/>
        <v>2.5769222966558107</v>
      </c>
      <c r="DD28" s="102">
        <f t="shared" si="28"/>
        <v>0.94420644111258312</v>
      </c>
      <c r="DE28" s="102">
        <f t="shared" si="29"/>
        <v>0</v>
      </c>
      <c r="DF28" s="102">
        <f t="shared" si="30"/>
        <v>0.12960074729494492</v>
      </c>
      <c r="DG28" s="102">
        <f t="shared" si="31"/>
        <v>0</v>
      </c>
      <c r="DH28" s="102">
        <f t="shared" si="32"/>
        <v>7.8852397367152924E-2</v>
      </c>
      <c r="DI28" s="102">
        <f t="shared" si="33"/>
        <v>0</v>
      </c>
      <c r="DJ28" s="102">
        <f t="shared" si="34"/>
        <v>1.1238566778540017E-2</v>
      </c>
      <c r="DK28" s="102">
        <f t="shared" si="35"/>
        <v>0.35840500672607301</v>
      </c>
      <c r="DL28" s="102">
        <f t="shared" si="36"/>
        <v>0</v>
      </c>
      <c r="DM28" s="102">
        <f t="shared" si="37"/>
        <v>0</v>
      </c>
      <c r="DN28" s="102">
        <f t="shared" si="38"/>
        <v>0.26651917844906509</v>
      </c>
      <c r="DO28" s="102">
        <f t="shared" si="39"/>
        <v>0.21123005772955539</v>
      </c>
      <c r="DP28" s="105">
        <f t="shared" si="40"/>
        <v>0</v>
      </c>
      <c r="DQ28" s="106">
        <f t="shared" si="41"/>
        <v>0</v>
      </c>
      <c r="DR28" s="106">
        <f t="shared" si="42"/>
        <v>86.883649573318593</v>
      </c>
      <c r="DS28" s="94">
        <f t="shared" si="43"/>
        <v>0</v>
      </c>
      <c r="DT28" s="106">
        <f t="shared" si="44"/>
        <v>95.642717019326923</v>
      </c>
      <c r="DU28" s="94">
        <f t="shared" si="45"/>
        <v>0</v>
      </c>
      <c r="DV28" s="106">
        <f t="shared" si="46"/>
        <v>0</v>
      </c>
      <c r="DW28" s="107">
        <f t="shared" si="47"/>
        <v>0</v>
      </c>
      <c r="DX28" s="54" t="str">
        <f t="shared" si="49"/>
        <v>Ca</v>
      </c>
      <c r="DY28" s="92" t="str">
        <f t="shared" si="50"/>
        <v>HCO3</v>
      </c>
      <c r="DZ28" s="3"/>
      <c r="EC28" s="53"/>
      <c r="ED28" s="53"/>
    </row>
    <row r="29" spans="1:134" x14ac:dyDescent="0.2">
      <c r="A29" s="37"/>
      <c r="B29" s="63" t="s">
        <v>170</v>
      </c>
      <c r="C29" s="82" t="s">
        <v>301</v>
      </c>
      <c r="D29" s="70" t="s">
        <v>316</v>
      </c>
      <c r="E29" s="77">
        <v>713397</v>
      </c>
      <c r="F29" s="71">
        <v>5225046</v>
      </c>
      <c r="G29" s="71">
        <v>1118</v>
      </c>
      <c r="H29" s="75">
        <v>43340</v>
      </c>
      <c r="I29" s="67">
        <v>9</v>
      </c>
      <c r="J29" s="113">
        <v>167.8</v>
      </c>
      <c r="K29" s="112">
        <f t="shared" si="48"/>
        <v>187.07374864000002</v>
      </c>
      <c r="L29" s="64">
        <v>7.54</v>
      </c>
      <c r="M29" s="73">
        <v>392.36153846153843</v>
      </c>
      <c r="N29" s="67">
        <v>9.0399999999999991</v>
      </c>
      <c r="O29" s="201"/>
      <c r="P29" s="203">
        <v>0.85</v>
      </c>
      <c r="Q29" s="173">
        <v>4.0000000000000001E-3</v>
      </c>
      <c r="R29" s="173">
        <v>1.2430000000000001</v>
      </c>
      <c r="S29" s="173">
        <v>1.4E-2</v>
      </c>
      <c r="T29" s="173">
        <v>1.0880000000000001</v>
      </c>
      <c r="U29" s="173">
        <v>5.766</v>
      </c>
      <c r="V29" s="173">
        <v>25.802</v>
      </c>
      <c r="W29" s="173">
        <v>0.58699999999999997</v>
      </c>
      <c r="X29" s="173">
        <v>9.1999999999999998E-2</v>
      </c>
      <c r="Y29" s="173">
        <v>0.496</v>
      </c>
      <c r="Z29" s="173">
        <v>0</v>
      </c>
      <c r="AA29" s="173">
        <v>0.23400000000000001</v>
      </c>
      <c r="AB29" s="173">
        <v>1.107</v>
      </c>
      <c r="AC29" s="173">
        <v>0</v>
      </c>
      <c r="AD29" s="173">
        <v>9.1929999999999996</v>
      </c>
      <c r="AE29" s="208">
        <v>107.390096</v>
      </c>
      <c r="AF29" s="184">
        <v>2.34</v>
      </c>
      <c r="AG29" s="184">
        <v>0.14000000000000001</v>
      </c>
      <c r="AH29" s="184">
        <v>0.05</v>
      </c>
      <c r="AI29" s="184">
        <v>0.08</v>
      </c>
      <c r="AJ29" s="184">
        <v>0</v>
      </c>
      <c r="AK29" s="184">
        <v>1.18</v>
      </c>
      <c r="AL29" s="184">
        <v>0</v>
      </c>
      <c r="AM29" s="184">
        <v>0.13</v>
      </c>
      <c r="AN29" s="184">
        <v>0.81</v>
      </c>
      <c r="AO29" s="184">
        <v>0.71</v>
      </c>
      <c r="AP29" s="189">
        <v>14.23</v>
      </c>
      <c r="AQ29" s="184">
        <v>0.35</v>
      </c>
      <c r="AR29" s="184"/>
      <c r="AS29" s="184">
        <v>0</v>
      </c>
      <c r="AT29" s="184">
        <v>0.01</v>
      </c>
      <c r="AU29" s="184">
        <v>0</v>
      </c>
      <c r="AV29" s="184">
        <v>0.12</v>
      </c>
      <c r="AW29" s="184">
        <v>2.11</v>
      </c>
      <c r="AX29" s="184">
        <v>0.01</v>
      </c>
      <c r="AY29" s="184">
        <v>0.06</v>
      </c>
      <c r="AZ29" s="190">
        <v>17.329999999999998</v>
      </c>
      <c r="BA29" s="45">
        <f t="shared" si="0"/>
        <v>153.055756</v>
      </c>
      <c r="BB29" s="49">
        <f t="shared" si="1"/>
        <v>3.8497585855492402</v>
      </c>
      <c r="BC29" s="210">
        <f t="shared" si="52"/>
        <v>-3.4356202519808936</v>
      </c>
      <c r="BD29" s="215" t="str">
        <f t="shared" si="3"/>
        <v>Ca-Mg</v>
      </c>
      <c r="BE29" s="44" t="str">
        <f t="shared" si="4"/>
        <v>HCO3</v>
      </c>
      <c r="BF29" s="213"/>
      <c r="BG29" s="101">
        <f t="shared" si="5"/>
        <v>1.2430000000000001</v>
      </c>
      <c r="BH29" s="101">
        <f t="shared" si="6"/>
        <v>5.766</v>
      </c>
      <c r="BI29" s="101">
        <f t="shared" si="7"/>
        <v>25.802</v>
      </c>
      <c r="BJ29" s="101">
        <f t="shared" si="8"/>
        <v>107.390096</v>
      </c>
      <c r="BK29" s="101">
        <f t="shared" si="9"/>
        <v>9.1929999999999996</v>
      </c>
      <c r="BL29" s="102">
        <f t="shared" si="10"/>
        <v>0.496</v>
      </c>
      <c r="BM29" s="101">
        <f t="shared" si="11"/>
        <v>4.0000000000000001E-3</v>
      </c>
      <c r="BN29" s="101">
        <f t="shared" si="12"/>
        <v>1.0880000000000001</v>
      </c>
      <c r="BO29" s="101">
        <f t="shared" si="13"/>
        <v>0.58699999999999997</v>
      </c>
      <c r="BP29" s="101">
        <f t="shared" si="14"/>
        <v>1.4E-2</v>
      </c>
      <c r="BQ29" s="101">
        <f t="shared" si="15"/>
        <v>0</v>
      </c>
      <c r="BR29" s="101">
        <f t="shared" si="16"/>
        <v>1.1799999999999998E-3</v>
      </c>
      <c r="BS29" s="101">
        <f t="shared" si="17"/>
        <v>1.107</v>
      </c>
      <c r="BT29" s="101">
        <f t="shared" si="18"/>
        <v>0</v>
      </c>
      <c r="BU29" s="101">
        <f t="shared" si="19"/>
        <v>0</v>
      </c>
      <c r="BV29" s="101">
        <f t="shared" si="20"/>
        <v>9.1999999999999998E-2</v>
      </c>
      <c r="BW29" s="103">
        <f t="shared" si="21"/>
        <v>0.23400000000000001</v>
      </c>
      <c r="BX29" s="101">
        <f>BG29/Constants!C$6*Constants!D$6</f>
        <v>5.4067456002227079E-2</v>
      </c>
      <c r="BY29" s="101">
        <f>BH29/Constants!C$9*Constants!D$9</f>
        <v>0.47447027360625388</v>
      </c>
      <c r="BZ29" s="101">
        <f>BI29/Constants!C$10*Constants!D$10</f>
        <v>1.2875892010579368</v>
      </c>
      <c r="CA29" s="101">
        <f>BJ29/Constants!C$21*Constants!D$21</f>
        <v>1.76</v>
      </c>
      <c r="CB29" s="101">
        <f>BK29/Constants!C$20*Constants!D$20</f>
        <v>0.19139602717394696</v>
      </c>
      <c r="CC29" s="102">
        <f>BL29/Constants!C$15*Constants!D$15</f>
        <v>1.3990353425662143E-2</v>
      </c>
      <c r="CD29" s="102">
        <f>BM29/Constants!C$5*Constants!D$5</f>
        <v>5.7636887608069167E-4</v>
      </c>
      <c r="CE29" s="101">
        <f>BN29/Constants!C$8*Constants!D$8</f>
        <v>2.7827296838993001E-2</v>
      </c>
      <c r="CF29" s="102">
        <f>BO29/Constants!C$11*Constants!D$11</f>
        <v>1.3398767404702121E-2</v>
      </c>
      <c r="CG29" s="102">
        <f>BP29/Constants!C$7*Constants!D$7</f>
        <v>7.7612635337032869E-4</v>
      </c>
      <c r="CH29" s="101">
        <f>BQ29/Constants!C$13*Constants!D$13</f>
        <v>0</v>
      </c>
      <c r="CI29" s="101">
        <f>BR29/Constants!C$12*Constants!D$12</f>
        <v>4.2259826304951196E-5</v>
      </c>
      <c r="CJ29" s="101">
        <f>BS29/Constants!C$18*Constants!D$18</f>
        <v>1.7853427712971073E-2</v>
      </c>
      <c r="CK29" s="101">
        <f>BT29/Constants!D$18*Constants!E$18</f>
        <v>0</v>
      </c>
      <c r="CL29" s="101">
        <f>BU29/Constants!C$19*Constants!D$19</f>
        <v>0</v>
      </c>
      <c r="CM29" s="102">
        <f>BV29/Constants!C$14/Constants!D$14</f>
        <v>4.8425130537308406E-3</v>
      </c>
      <c r="CN29" s="102">
        <f>BW29/Constants!C$17/Constants!D$17</f>
        <v>2.928514217060473E-3</v>
      </c>
      <c r="CO29" s="217">
        <f t="shared" si="51"/>
        <v>-3.4356202519808936</v>
      </c>
      <c r="CP29" s="104">
        <f t="shared" si="22"/>
        <v>3.4356202519808936</v>
      </c>
      <c r="CQ29" s="106">
        <f>R29*Constants!E$6</f>
        <v>2.6848800000000006</v>
      </c>
      <c r="CR29" s="106">
        <f>T29*Constants!E$8</f>
        <v>2.0019200000000001</v>
      </c>
      <c r="CS29" s="106">
        <f>U29*Constants!E$9</f>
        <v>22.026119999999999</v>
      </c>
      <c r="CT29" s="106">
        <f>V29*Constants!E$10</f>
        <v>67.0852</v>
      </c>
      <c r="CU29" s="106">
        <f>AE29*Constants!E$21</f>
        <v>76.783918639999996</v>
      </c>
      <c r="CV29" s="106">
        <f>AB29*Constants!E$18</f>
        <v>1.2730499999999998</v>
      </c>
      <c r="CW29" s="106">
        <f>AD29*Constants!E$20</f>
        <v>14.157220000000001</v>
      </c>
      <c r="CX29" s="107">
        <f>Y29*Constants!E$15</f>
        <v>1.0614400000000002</v>
      </c>
      <c r="CY29" s="218">
        <f t="shared" si="23"/>
        <v>2.9088108380074642</v>
      </c>
      <c r="CZ29" s="102">
        <f t="shared" si="24"/>
        <v>25.526340172568673</v>
      </c>
      <c r="DA29" s="102">
        <f t="shared" si="25"/>
        <v>69.271863332804571</v>
      </c>
      <c r="DB29" s="102">
        <f t="shared" si="26"/>
        <v>88.397308972169157</v>
      </c>
      <c r="DC29" s="102">
        <f t="shared" si="27"/>
        <v>9.6130078125801557</v>
      </c>
      <c r="DD29" s="102">
        <f t="shared" si="28"/>
        <v>0.70267590590801232</v>
      </c>
      <c r="DE29" s="102">
        <f t="shared" si="29"/>
        <v>3.1008450506061148E-2</v>
      </c>
      <c r="DF29" s="102">
        <f t="shared" si="30"/>
        <v>1.4970991539601852</v>
      </c>
      <c r="DG29" s="102">
        <f t="shared" si="31"/>
        <v>0.72084915260546545</v>
      </c>
      <c r="DH29" s="102">
        <f t="shared" si="32"/>
        <v>4.1755335191909729E-2</v>
      </c>
      <c r="DI29" s="102">
        <f t="shared" si="33"/>
        <v>0</v>
      </c>
      <c r="DJ29" s="102">
        <f t="shared" si="34"/>
        <v>2.2735643556651077E-3</v>
      </c>
      <c r="DK29" s="102">
        <f t="shared" si="35"/>
        <v>0.89670168508851777</v>
      </c>
      <c r="DL29" s="102">
        <f t="shared" si="36"/>
        <v>0</v>
      </c>
      <c r="DM29" s="102">
        <f t="shared" si="37"/>
        <v>0</v>
      </c>
      <c r="DN29" s="102">
        <f t="shared" si="38"/>
        <v>0.24321881966614065</v>
      </c>
      <c r="DO29" s="102">
        <f t="shared" si="39"/>
        <v>0.14708680458800266</v>
      </c>
      <c r="DP29" s="105">
        <f t="shared" si="40"/>
        <v>0</v>
      </c>
      <c r="DQ29" s="106">
        <f t="shared" si="41"/>
        <v>25.526340172568673</v>
      </c>
      <c r="DR29" s="106">
        <f t="shared" si="42"/>
        <v>69.271863332804571</v>
      </c>
      <c r="DS29" s="94">
        <f t="shared" si="43"/>
        <v>0</v>
      </c>
      <c r="DT29" s="106">
        <f t="shared" si="44"/>
        <v>88.397308972169157</v>
      </c>
      <c r="DU29" s="94">
        <f t="shared" si="45"/>
        <v>0</v>
      </c>
      <c r="DV29" s="106">
        <f t="shared" si="46"/>
        <v>0</v>
      </c>
      <c r="DW29" s="107">
        <f t="shared" si="47"/>
        <v>0</v>
      </c>
      <c r="DX29" s="54" t="str">
        <f t="shared" si="49"/>
        <v>Ca-Mg</v>
      </c>
      <c r="DY29" s="92" t="str">
        <f t="shared" si="50"/>
        <v>HCO3</v>
      </c>
      <c r="EC29" s="53"/>
      <c r="ED29" s="53"/>
    </row>
    <row r="30" spans="1:134" x14ac:dyDescent="0.2">
      <c r="A30" s="37"/>
      <c r="B30" s="63" t="s">
        <v>171</v>
      </c>
      <c r="C30" s="82" t="s">
        <v>306</v>
      </c>
      <c r="D30" s="70" t="s">
        <v>316</v>
      </c>
      <c r="E30" s="77">
        <v>705710</v>
      </c>
      <c r="F30" s="71">
        <v>5221618</v>
      </c>
      <c r="G30" s="71">
        <v>1962</v>
      </c>
      <c r="H30" s="75">
        <v>43336</v>
      </c>
      <c r="I30" s="67">
        <v>8.9</v>
      </c>
      <c r="J30" s="113">
        <v>51.2</v>
      </c>
      <c r="K30" s="112">
        <f t="shared" si="48"/>
        <v>54.702757780000006</v>
      </c>
      <c r="L30" s="64">
        <v>7.8</v>
      </c>
      <c r="M30" s="73">
        <v>464.33494505494502</v>
      </c>
      <c r="N30" s="67">
        <v>9.1</v>
      </c>
      <c r="O30" s="201">
        <v>100.4</v>
      </c>
      <c r="P30" s="203">
        <v>2</v>
      </c>
      <c r="Q30" s="173">
        <v>0</v>
      </c>
      <c r="R30" s="173">
        <v>0.61899999999999999</v>
      </c>
      <c r="S30" s="173">
        <v>0.26100000000000001</v>
      </c>
      <c r="T30" s="173">
        <v>0.221</v>
      </c>
      <c r="U30" s="173">
        <v>0.73299999999999998</v>
      </c>
      <c r="V30" s="173">
        <v>9.35</v>
      </c>
      <c r="W30" s="173">
        <v>0</v>
      </c>
      <c r="X30" s="173">
        <v>1.4E-2</v>
      </c>
      <c r="Y30" s="173">
        <v>9.6000000000000002E-2</v>
      </c>
      <c r="Z30" s="173">
        <v>0</v>
      </c>
      <c r="AA30" s="173">
        <v>0.14499999999999999</v>
      </c>
      <c r="AB30" s="173">
        <v>0.95399999999999996</v>
      </c>
      <c r="AC30" s="173">
        <v>0</v>
      </c>
      <c r="AD30" s="173">
        <v>1.208</v>
      </c>
      <c r="AE30" s="208">
        <v>31.728892000000002</v>
      </c>
      <c r="AF30" s="184">
        <v>4.7300000000000004</v>
      </c>
      <c r="AG30" s="184">
        <v>7.0000000000000007E-2</v>
      </c>
      <c r="AH30" s="184">
        <v>0.01</v>
      </c>
      <c r="AI30" s="184">
        <v>0.04</v>
      </c>
      <c r="AJ30" s="184">
        <v>0.08</v>
      </c>
      <c r="AK30" s="184">
        <v>0.54</v>
      </c>
      <c r="AL30" s="184">
        <v>0.01</v>
      </c>
      <c r="AM30" s="184">
        <v>0.12</v>
      </c>
      <c r="AN30" s="184">
        <v>2.02</v>
      </c>
      <c r="AO30" s="184">
        <v>0.6</v>
      </c>
      <c r="AP30" s="184">
        <v>0.67</v>
      </c>
      <c r="AQ30" s="184">
        <v>1.1200000000000001</v>
      </c>
      <c r="AR30" s="184">
        <v>0.33379999999999999</v>
      </c>
      <c r="AS30" s="184">
        <v>0</v>
      </c>
      <c r="AT30" s="184">
        <v>0</v>
      </c>
      <c r="AU30" s="184">
        <v>0</v>
      </c>
      <c r="AV30" s="184">
        <v>0.33</v>
      </c>
      <c r="AW30" s="184">
        <v>14.74</v>
      </c>
      <c r="AX30" s="184">
        <v>0</v>
      </c>
      <c r="AY30" s="184">
        <v>0.04</v>
      </c>
      <c r="AZ30" s="185">
        <v>2.1</v>
      </c>
      <c r="BA30" s="45">
        <f t="shared" si="0"/>
        <v>45.357445800000001</v>
      </c>
      <c r="BB30" s="49">
        <f t="shared" si="1"/>
        <v>1.1397713690340456</v>
      </c>
      <c r="BC30" s="210">
        <f t="shared" si="52"/>
        <v>0.71771324037915007</v>
      </c>
      <c r="BD30" s="215" t="str">
        <f t="shared" si="3"/>
        <v>Ca</v>
      </c>
      <c r="BE30" s="44" t="str">
        <f t="shared" si="4"/>
        <v>HCO3</v>
      </c>
      <c r="BF30" s="213"/>
      <c r="BG30" s="101">
        <f t="shared" si="5"/>
        <v>0.61899999999999999</v>
      </c>
      <c r="BH30" s="101">
        <f t="shared" si="6"/>
        <v>0.73299999999999998</v>
      </c>
      <c r="BI30" s="101">
        <f t="shared" si="7"/>
        <v>9.35</v>
      </c>
      <c r="BJ30" s="101">
        <f t="shared" si="8"/>
        <v>31.728892000000002</v>
      </c>
      <c r="BK30" s="101">
        <f t="shared" si="9"/>
        <v>1.208</v>
      </c>
      <c r="BL30" s="102">
        <f t="shared" si="10"/>
        <v>9.6000000000000002E-2</v>
      </c>
      <c r="BM30" s="101">
        <f t="shared" si="11"/>
        <v>0</v>
      </c>
      <c r="BN30" s="101">
        <f t="shared" si="12"/>
        <v>0.221</v>
      </c>
      <c r="BO30" s="101">
        <f t="shared" si="13"/>
        <v>0</v>
      </c>
      <c r="BP30" s="101">
        <f t="shared" si="14"/>
        <v>0.26100000000000001</v>
      </c>
      <c r="BQ30" s="101">
        <f t="shared" si="15"/>
        <v>8.0000000000000007E-5</v>
      </c>
      <c r="BR30" s="101">
        <f t="shared" si="16"/>
        <v>5.4000000000000001E-4</v>
      </c>
      <c r="BS30" s="101">
        <f t="shared" si="17"/>
        <v>0.95399999999999996</v>
      </c>
      <c r="BT30" s="101">
        <f t="shared" si="18"/>
        <v>0</v>
      </c>
      <c r="BU30" s="101">
        <f t="shared" si="19"/>
        <v>0</v>
      </c>
      <c r="BV30" s="101">
        <f t="shared" si="20"/>
        <v>1.4E-2</v>
      </c>
      <c r="BW30" s="103">
        <f t="shared" si="21"/>
        <v>0.14499999999999999</v>
      </c>
      <c r="BX30" s="101">
        <f>BG30/Constants!C$6*Constants!D$6</f>
        <v>2.6924984123393853E-2</v>
      </c>
      <c r="BY30" s="101">
        <f>BH30/Constants!C$9*Constants!D$9</f>
        <v>6.0316807241308369E-2</v>
      </c>
      <c r="BZ30" s="101">
        <f>BI30/Constants!C$10*Constants!D$10</f>
        <v>0.46659014920904229</v>
      </c>
      <c r="CA30" s="101">
        <f>BJ30/Constants!C$21*Constants!D$21</f>
        <v>0.52</v>
      </c>
      <c r="CB30" s="101">
        <f>BK30/Constants!C$20*Constants!D$20</f>
        <v>2.5150266596989879E-2</v>
      </c>
      <c r="CC30" s="102">
        <f>BL30/Constants!C$15*Constants!D$15</f>
        <v>2.7078103404507372E-3</v>
      </c>
      <c r="CD30" s="102">
        <f>BM30/Constants!C$5*Constants!D$5</f>
        <v>0</v>
      </c>
      <c r="CE30" s="101">
        <f>BN30/Constants!C$8*Constants!D$8</f>
        <v>5.6524196704204532E-3</v>
      </c>
      <c r="CF30" s="102">
        <f>BO30/Constants!C$11*Constants!D$11</f>
        <v>0</v>
      </c>
      <c r="CG30" s="102">
        <f>BP30/Constants!C$7*Constants!D$7</f>
        <v>1.44692127306897E-2</v>
      </c>
      <c r="CH30" s="101">
        <f>BQ30/Constants!C$13*Constants!D$13</f>
        <v>2.9173124259276147E-6</v>
      </c>
      <c r="CI30" s="101">
        <f>BR30/Constants!C$12*Constants!D$12</f>
        <v>1.9339242546333602E-5</v>
      </c>
      <c r="CJ30" s="101">
        <f>BS30/Constants!C$18*Constants!D$18</f>
        <v>1.5385880793292143E-2</v>
      </c>
      <c r="CK30" s="101">
        <f>BT30/Constants!D$18*Constants!E$18</f>
        <v>0</v>
      </c>
      <c r="CL30" s="101">
        <f>BU30/Constants!C$19*Constants!D$19</f>
        <v>0</v>
      </c>
      <c r="CM30" s="102">
        <f>BV30/Constants!C$14/Constants!D$14</f>
        <v>7.3690416035034534E-4</v>
      </c>
      <c r="CN30" s="102">
        <f>BW30/Constants!C$17/Constants!D$17</f>
        <v>1.8146776131357629E-3</v>
      </c>
      <c r="CO30" s="217">
        <f t="shared" si="51"/>
        <v>0.71771324037915007</v>
      </c>
      <c r="CP30" s="104">
        <f t="shared" si="22"/>
        <v>0.71771324037915007</v>
      </c>
      <c r="CQ30" s="106">
        <f>R30*Constants!E$6</f>
        <v>1.33704</v>
      </c>
      <c r="CR30" s="106">
        <f>T30*Constants!E$8</f>
        <v>0.40664</v>
      </c>
      <c r="CS30" s="106">
        <f>U30*Constants!E$9</f>
        <v>2.8000599999999998</v>
      </c>
      <c r="CT30" s="106">
        <f>V30*Constants!E$10</f>
        <v>24.31</v>
      </c>
      <c r="CU30" s="106">
        <f>AE30*Constants!E$21</f>
        <v>22.686157780000002</v>
      </c>
      <c r="CV30" s="106">
        <f>AB30*Constants!E$18</f>
        <v>1.0971</v>
      </c>
      <c r="CW30" s="106">
        <f>AD30*Constants!E$20</f>
        <v>1.86032</v>
      </c>
      <c r="CX30" s="107">
        <f>Y30*Constants!E$15</f>
        <v>0.20544000000000001</v>
      </c>
      <c r="CY30" s="218">
        <f t="shared" si="23"/>
        <v>4.6909613154702852</v>
      </c>
      <c r="CZ30" s="102">
        <f t="shared" si="24"/>
        <v>10.508597076416434</v>
      </c>
      <c r="DA30" s="102">
        <f t="shared" si="25"/>
        <v>81.290905505768464</v>
      </c>
      <c r="DB30" s="102">
        <f t="shared" si="26"/>
        <v>91.905991421504055</v>
      </c>
      <c r="DC30" s="102">
        <f t="shared" si="27"/>
        <v>4.4451157425220993</v>
      </c>
      <c r="DD30" s="102">
        <f t="shared" si="28"/>
        <v>0.47858460369331812</v>
      </c>
      <c r="DE30" s="102">
        <f t="shared" si="29"/>
        <v>0</v>
      </c>
      <c r="DF30" s="102">
        <f t="shared" si="30"/>
        <v>0.98478357094768965</v>
      </c>
      <c r="DG30" s="102">
        <f t="shared" si="31"/>
        <v>0</v>
      </c>
      <c r="DH30" s="102">
        <f t="shared" si="32"/>
        <v>2.5208749195139757</v>
      </c>
      <c r="DI30" s="102">
        <f t="shared" si="33"/>
        <v>5.0826398531752376E-4</v>
      </c>
      <c r="DJ30" s="102">
        <f t="shared" si="34"/>
        <v>3.3693478978331489E-3</v>
      </c>
      <c r="DK30" s="102">
        <f t="shared" si="35"/>
        <v>2.7193358234626763</v>
      </c>
      <c r="DL30" s="102">
        <f t="shared" si="36"/>
        <v>0</v>
      </c>
      <c r="DM30" s="102">
        <f t="shared" si="37"/>
        <v>0</v>
      </c>
      <c r="DN30" s="102">
        <f t="shared" si="38"/>
        <v>0.13024212969159515</v>
      </c>
      <c r="DO30" s="102">
        <f t="shared" si="39"/>
        <v>0.32073027912625168</v>
      </c>
      <c r="DP30" s="105">
        <f t="shared" si="40"/>
        <v>0</v>
      </c>
      <c r="DQ30" s="106">
        <f t="shared" si="41"/>
        <v>0</v>
      </c>
      <c r="DR30" s="106">
        <f t="shared" si="42"/>
        <v>81.290905505768464</v>
      </c>
      <c r="DS30" s="94">
        <f t="shared" si="43"/>
        <v>0</v>
      </c>
      <c r="DT30" s="106">
        <f t="shared" si="44"/>
        <v>91.905991421504055</v>
      </c>
      <c r="DU30" s="94">
        <f t="shared" si="45"/>
        <v>0</v>
      </c>
      <c r="DV30" s="106">
        <f t="shared" si="46"/>
        <v>0</v>
      </c>
      <c r="DW30" s="107">
        <f t="shared" si="47"/>
        <v>0</v>
      </c>
      <c r="DX30" s="54" t="str">
        <f t="shared" si="49"/>
        <v>Ca</v>
      </c>
      <c r="DY30" s="92" t="str">
        <f t="shared" si="50"/>
        <v>HCO3</v>
      </c>
    </row>
    <row r="31" spans="1:134" x14ac:dyDescent="0.2">
      <c r="A31" s="37"/>
      <c r="B31" s="63" t="s">
        <v>172</v>
      </c>
      <c r="C31" s="243" t="s">
        <v>301</v>
      </c>
      <c r="D31" s="70" t="s">
        <v>316</v>
      </c>
      <c r="E31" s="77">
        <v>705980</v>
      </c>
      <c r="F31" s="71">
        <v>5221234</v>
      </c>
      <c r="G31" s="71">
        <v>2194</v>
      </c>
      <c r="H31" s="75">
        <v>43336</v>
      </c>
      <c r="I31" s="67">
        <v>6.7</v>
      </c>
      <c r="J31" s="113">
        <v>16.8</v>
      </c>
      <c r="K31" s="112">
        <f t="shared" si="48"/>
        <v>20.993410770000001</v>
      </c>
      <c r="L31" s="64">
        <v>8</v>
      </c>
      <c r="M31" s="73">
        <v>454.94989010989013</v>
      </c>
      <c r="N31" s="67">
        <v>9.7200000000000006</v>
      </c>
      <c r="O31" s="201">
        <v>100</v>
      </c>
      <c r="P31" s="206">
        <v>1.5</v>
      </c>
      <c r="Q31" s="173">
        <v>0</v>
      </c>
      <c r="R31" s="173">
        <v>0.45100000000000001</v>
      </c>
      <c r="S31" s="173">
        <v>0.25700000000000001</v>
      </c>
      <c r="T31" s="173">
        <v>0.10100000000000001</v>
      </c>
      <c r="U31" s="173">
        <v>0.188</v>
      </c>
      <c r="V31" s="173">
        <v>3.3090000000000002</v>
      </c>
      <c r="W31" s="173">
        <v>0</v>
      </c>
      <c r="X31" s="173">
        <v>8.9999999999999993E-3</v>
      </c>
      <c r="Y31" s="173">
        <v>0.24199999999999999</v>
      </c>
      <c r="Z31" s="173">
        <v>0</v>
      </c>
      <c r="AA31" s="173">
        <v>9.2999999999999999E-2</v>
      </c>
      <c r="AB31" s="173">
        <v>0.59899999999999998</v>
      </c>
      <c r="AC31" s="173">
        <v>0</v>
      </c>
      <c r="AD31" s="173">
        <v>0.94299999999999995</v>
      </c>
      <c r="AE31" s="208">
        <v>10.983077999999999</v>
      </c>
      <c r="AF31" s="184">
        <v>7.18</v>
      </c>
      <c r="AG31" s="184">
        <v>0.11</v>
      </c>
      <c r="AH31" s="184">
        <v>0.01</v>
      </c>
      <c r="AI31" s="184">
        <v>0.04</v>
      </c>
      <c r="AJ31" s="184">
        <v>1.22</v>
      </c>
      <c r="AK31" s="184">
        <v>1.86</v>
      </c>
      <c r="AL31" s="184">
        <v>0</v>
      </c>
      <c r="AM31" s="184">
        <v>0.1</v>
      </c>
      <c r="AN31" s="184">
        <v>3.13</v>
      </c>
      <c r="AO31" s="184">
        <v>0.81</v>
      </c>
      <c r="AP31" s="184">
        <v>0.27</v>
      </c>
      <c r="AQ31" s="184">
        <v>0.99</v>
      </c>
      <c r="AR31" s="184">
        <v>8.9999999999999993E-3</v>
      </c>
      <c r="AS31" s="184">
        <v>0</v>
      </c>
      <c r="AT31" s="184">
        <v>0</v>
      </c>
      <c r="AU31" s="184">
        <v>0</v>
      </c>
      <c r="AV31" s="184">
        <v>0.13</v>
      </c>
      <c r="AW31" s="184">
        <v>2.2999999999999998</v>
      </c>
      <c r="AX31" s="184">
        <v>0</v>
      </c>
      <c r="AY31" s="184">
        <v>0.01</v>
      </c>
      <c r="AZ31" s="185">
        <v>0.04</v>
      </c>
      <c r="BA31" s="45">
        <f t="shared" si="0"/>
        <v>17.193286999999998</v>
      </c>
      <c r="BB31" s="49">
        <f t="shared" si="1"/>
        <v>0.43491437778727432</v>
      </c>
      <c r="BC31" s="210">
        <f t="shared" si="52"/>
        <v>-0.1379251906673121</v>
      </c>
      <c r="BD31" s="215" t="str">
        <f t="shared" si="3"/>
        <v>Ca</v>
      </c>
      <c r="BE31" s="44" t="str">
        <f t="shared" si="4"/>
        <v>HCO3</v>
      </c>
      <c r="BF31" s="213" t="s">
        <v>353</v>
      </c>
      <c r="BG31" s="101">
        <f t="shared" si="5"/>
        <v>0.45100000000000001</v>
      </c>
      <c r="BH31" s="101">
        <f t="shared" si="6"/>
        <v>0.188</v>
      </c>
      <c r="BI31" s="101">
        <f t="shared" si="7"/>
        <v>3.3090000000000002</v>
      </c>
      <c r="BJ31" s="101">
        <f t="shared" si="8"/>
        <v>10.983077999999999</v>
      </c>
      <c r="BK31" s="101">
        <f t="shared" si="9"/>
        <v>0.94299999999999995</v>
      </c>
      <c r="BL31" s="102">
        <f t="shared" si="10"/>
        <v>0.24199999999999999</v>
      </c>
      <c r="BM31" s="101">
        <f t="shared" si="11"/>
        <v>0</v>
      </c>
      <c r="BN31" s="101">
        <f t="shared" si="12"/>
        <v>0.10100000000000001</v>
      </c>
      <c r="BO31" s="101">
        <f t="shared" si="13"/>
        <v>0</v>
      </c>
      <c r="BP31" s="101">
        <f t="shared" si="14"/>
        <v>0.25700000000000001</v>
      </c>
      <c r="BQ31" s="101">
        <f t="shared" si="15"/>
        <v>1.2199999999999999E-3</v>
      </c>
      <c r="BR31" s="101">
        <f t="shared" si="16"/>
        <v>1.8600000000000001E-3</v>
      </c>
      <c r="BS31" s="101">
        <f t="shared" si="17"/>
        <v>0.59899999999999998</v>
      </c>
      <c r="BT31" s="101">
        <f t="shared" si="18"/>
        <v>0</v>
      </c>
      <c r="BU31" s="101">
        <f t="shared" si="19"/>
        <v>0</v>
      </c>
      <c r="BV31" s="101">
        <f t="shared" si="20"/>
        <v>8.9999999999999993E-3</v>
      </c>
      <c r="BW31" s="103">
        <f t="shared" si="21"/>
        <v>9.2999999999999999E-2</v>
      </c>
      <c r="BX31" s="101">
        <f>BG31/Constants!C$6*Constants!D$6</f>
        <v>1.9617395540631063E-2</v>
      </c>
      <c r="BY31" s="101">
        <f>BH31/Constants!C$9*Constants!D$9</f>
        <v>1.5470067887265996E-2</v>
      </c>
      <c r="BZ31" s="101">
        <f>BI31/Constants!C$10*Constants!D$10</f>
        <v>0.16512800039922151</v>
      </c>
      <c r="CA31" s="101">
        <f>BJ31/Constants!C$21*Constants!D$21</f>
        <v>0.18</v>
      </c>
      <c r="CB31" s="101">
        <f>BK31/Constants!C$20*Constants!D$20</f>
        <v>1.9633030961060807E-2</v>
      </c>
      <c r="CC31" s="102">
        <f>BL31/Constants!C$15*Constants!D$15</f>
        <v>6.8259385665529002E-3</v>
      </c>
      <c r="CD31" s="102">
        <f>BM31/Constants!C$5*Constants!D$5</f>
        <v>0</v>
      </c>
      <c r="CE31" s="101">
        <f>BN31/Constants!C$8*Constants!D$8</f>
        <v>2.5832325190609309E-3</v>
      </c>
      <c r="CF31" s="102">
        <f>BO31/Constants!C$11*Constants!D$11</f>
        <v>0</v>
      </c>
      <c r="CG31" s="102">
        <f>BP31/Constants!C$7*Constants!D$7</f>
        <v>1.4247462344012463E-2</v>
      </c>
      <c r="CH31" s="101">
        <f>BQ31/Constants!C$13*Constants!D$13</f>
        <v>4.4489014495396115E-5</v>
      </c>
      <c r="CI31" s="101">
        <f>BR31/Constants!C$12*Constants!D$12</f>
        <v>6.6612946548482408E-5</v>
      </c>
      <c r="CJ31" s="101">
        <f>BS31/Constants!C$18*Constants!D$18</f>
        <v>9.6605268293312296E-3</v>
      </c>
      <c r="CK31" s="101">
        <f>BT31/Constants!D$18*Constants!E$18</f>
        <v>0</v>
      </c>
      <c r="CL31" s="101">
        <f>BU31/Constants!C$19*Constants!D$19</f>
        <v>0</v>
      </c>
      <c r="CM31" s="102">
        <f>BV31/Constants!C$14/Constants!D$14</f>
        <v>4.7372410308236477E-4</v>
      </c>
      <c r="CN31" s="102">
        <f>BW31/Constants!C$17/Constants!D$17</f>
        <v>1.1638966760112136E-3</v>
      </c>
      <c r="CO31" s="217">
        <f t="shared" si="51"/>
        <v>-0.1379251906673121</v>
      </c>
      <c r="CP31" s="104">
        <f t="shared" si="22"/>
        <v>0.1379251906673121</v>
      </c>
      <c r="CQ31" s="106">
        <f>R31*Constants!E$6</f>
        <v>0.97416000000000014</v>
      </c>
      <c r="CR31" s="106">
        <f>T31*Constants!E$8</f>
        <v>0.18584000000000003</v>
      </c>
      <c r="CS31" s="106">
        <f>U31*Constants!E$9</f>
        <v>0.71816000000000002</v>
      </c>
      <c r="CT31" s="106">
        <f>V31*Constants!E$10</f>
        <v>8.6034000000000006</v>
      </c>
      <c r="CU31" s="106">
        <f>AE31*Constants!E$21</f>
        <v>7.8529007699999989</v>
      </c>
      <c r="CV31" s="106">
        <f>AB31*Constants!E$18</f>
        <v>0.68884999999999996</v>
      </c>
      <c r="CW31" s="106">
        <f>AD31*Constants!E$20</f>
        <v>1.4522200000000001</v>
      </c>
      <c r="CX31" s="107">
        <f>Y31*Constants!E$15</f>
        <v>0.51788000000000001</v>
      </c>
      <c r="CY31" s="218">
        <f t="shared" si="23"/>
        <v>9.0337276689714141</v>
      </c>
      <c r="CZ31" s="102">
        <f t="shared" si="24"/>
        <v>7.1239008269272697</v>
      </c>
      <c r="DA31" s="102">
        <f t="shared" si="25"/>
        <v>76.040745726860308</v>
      </c>
      <c r="DB31" s="102">
        <f t="shared" si="26"/>
        <v>82.660903288662368</v>
      </c>
      <c r="DC31" s="102">
        <f t="shared" si="27"/>
        <v>9.0160226307531168</v>
      </c>
      <c r="DD31" s="102">
        <f t="shared" si="28"/>
        <v>3.1346569316898885</v>
      </c>
      <c r="DE31" s="102">
        <f t="shared" si="29"/>
        <v>0</v>
      </c>
      <c r="DF31" s="102">
        <f t="shared" si="30"/>
        <v>1.1895676484930968</v>
      </c>
      <c r="DG31" s="102">
        <f t="shared" si="31"/>
        <v>0</v>
      </c>
      <c r="DH31" s="102">
        <f t="shared" si="32"/>
        <v>6.5608961456253212</v>
      </c>
      <c r="DI31" s="102">
        <f t="shared" si="33"/>
        <v>2.0487002995882988E-2</v>
      </c>
      <c r="DJ31" s="102">
        <f t="shared" si="34"/>
        <v>3.0674980126713679E-2</v>
      </c>
      <c r="DK31" s="102">
        <f t="shared" si="35"/>
        <v>4.4363770775382045</v>
      </c>
      <c r="DL31" s="102">
        <f t="shared" si="36"/>
        <v>0</v>
      </c>
      <c r="DM31" s="102">
        <f t="shared" si="37"/>
        <v>0</v>
      </c>
      <c r="DN31" s="102">
        <f t="shared" si="38"/>
        <v>0.21754701261333154</v>
      </c>
      <c r="DO31" s="102">
        <f t="shared" si="39"/>
        <v>0.53449305874310282</v>
      </c>
      <c r="DP31" s="105">
        <f t="shared" si="40"/>
        <v>0</v>
      </c>
      <c r="DQ31" s="106">
        <f t="shared" si="41"/>
        <v>0</v>
      </c>
      <c r="DR31" s="106">
        <f t="shared" si="42"/>
        <v>76.040745726860308</v>
      </c>
      <c r="DS31" s="94">
        <f t="shared" si="43"/>
        <v>0</v>
      </c>
      <c r="DT31" s="106">
        <f t="shared" si="44"/>
        <v>82.660903288662368</v>
      </c>
      <c r="DU31" s="94">
        <f t="shared" si="45"/>
        <v>0</v>
      </c>
      <c r="DV31" s="106">
        <f t="shared" si="46"/>
        <v>0</v>
      </c>
      <c r="DW31" s="107">
        <f t="shared" si="47"/>
        <v>0</v>
      </c>
      <c r="DX31" s="54" t="str">
        <f t="shared" si="49"/>
        <v>Ca</v>
      </c>
      <c r="DY31" s="92" t="str">
        <f t="shared" si="50"/>
        <v>HCO3</v>
      </c>
    </row>
    <row r="32" spans="1:134" x14ac:dyDescent="0.2">
      <c r="B32" s="63" t="s">
        <v>173</v>
      </c>
      <c r="C32" s="82" t="s">
        <v>305</v>
      </c>
      <c r="D32" s="70" t="s">
        <v>316</v>
      </c>
      <c r="E32" s="77">
        <v>703300</v>
      </c>
      <c r="F32" s="71">
        <v>5220045</v>
      </c>
      <c r="G32" s="71">
        <v>1764</v>
      </c>
      <c r="H32" s="75">
        <v>43338</v>
      </c>
      <c r="I32" s="67">
        <v>6.9</v>
      </c>
      <c r="J32" s="113">
        <v>40.1</v>
      </c>
      <c r="K32" s="112">
        <f t="shared" si="48"/>
        <v>49.146530000000006</v>
      </c>
      <c r="L32" s="64">
        <v>6.83</v>
      </c>
      <c r="M32" s="73">
        <v>487.8030769230769</v>
      </c>
      <c r="N32" s="67">
        <v>9.4499999999999993</v>
      </c>
      <c r="O32" s="201">
        <v>96.9</v>
      </c>
      <c r="P32" s="203">
        <v>0.49</v>
      </c>
      <c r="Q32" s="173">
        <v>0</v>
      </c>
      <c r="R32" s="173">
        <v>2.1280000000000001</v>
      </c>
      <c r="S32" s="173">
        <v>0.25700000000000001</v>
      </c>
      <c r="T32" s="173">
        <v>0.64</v>
      </c>
      <c r="U32" s="173">
        <v>0.67500000000000004</v>
      </c>
      <c r="V32" s="173">
        <v>7.1909999999999998</v>
      </c>
      <c r="W32" s="173">
        <v>0</v>
      </c>
      <c r="X32" s="173">
        <v>1.4E-2</v>
      </c>
      <c r="Y32" s="173">
        <v>0.497</v>
      </c>
      <c r="Z32" s="173">
        <v>3.5000000000000003E-2</v>
      </c>
      <c r="AA32" s="173">
        <v>0.125</v>
      </c>
      <c r="AB32" s="173">
        <v>1.5489999999999999</v>
      </c>
      <c r="AC32" s="173">
        <v>1.2809999999999999</v>
      </c>
      <c r="AD32" s="173">
        <v>1.823</v>
      </c>
      <c r="AE32" s="209">
        <v>23</v>
      </c>
      <c r="AF32" s="186">
        <v>31.95</v>
      </c>
      <c r="AG32" s="186">
        <v>0.67</v>
      </c>
      <c r="AH32" s="186">
        <v>0.05</v>
      </c>
      <c r="AI32" s="186">
        <v>0.34</v>
      </c>
      <c r="AJ32" s="186">
        <v>0.19</v>
      </c>
      <c r="AK32" s="186">
        <v>17.37</v>
      </c>
      <c r="AL32" s="186">
        <v>0.02</v>
      </c>
      <c r="AM32" s="186">
        <v>0.4</v>
      </c>
      <c r="AN32" s="186">
        <v>3.88</v>
      </c>
      <c r="AO32" s="186">
        <v>2.79</v>
      </c>
      <c r="AP32" s="186">
        <v>0.93</v>
      </c>
      <c r="AQ32" s="186">
        <v>0.61</v>
      </c>
      <c r="AR32" s="186">
        <v>0</v>
      </c>
      <c r="AS32" s="186">
        <v>0.01</v>
      </c>
      <c r="AT32" s="186">
        <v>0.01</v>
      </c>
      <c r="AU32" s="186">
        <v>0.01</v>
      </c>
      <c r="AV32" s="186">
        <v>0.36</v>
      </c>
      <c r="AW32" s="186">
        <v>6.99</v>
      </c>
      <c r="AX32" s="186">
        <v>0</v>
      </c>
      <c r="AY32" s="186">
        <v>0.24</v>
      </c>
      <c r="AZ32" s="187">
        <v>0.1</v>
      </c>
      <c r="BA32" s="45">
        <f t="shared" si="0"/>
        <v>39.281920000000007</v>
      </c>
      <c r="BB32" s="49">
        <f t="shared" si="1"/>
        <v>1.0751171067222496</v>
      </c>
      <c r="BC32" s="210">
        <f t="shared" si="52"/>
        <v>0.11981432924230918</v>
      </c>
      <c r="BD32" s="215" t="str">
        <f t="shared" si="3"/>
        <v>Ca</v>
      </c>
      <c r="BE32" s="44" t="str">
        <f t="shared" si="4"/>
        <v>HCO3</v>
      </c>
      <c r="BF32" s="213" t="s">
        <v>344</v>
      </c>
      <c r="BG32" s="101">
        <f t="shared" si="5"/>
        <v>2.1280000000000001</v>
      </c>
      <c r="BH32" s="101">
        <f t="shared" si="6"/>
        <v>0.67500000000000004</v>
      </c>
      <c r="BI32" s="101">
        <f t="shared" si="7"/>
        <v>7.1909999999999998</v>
      </c>
      <c r="BJ32" s="101">
        <f t="shared" si="8"/>
        <v>23</v>
      </c>
      <c r="BK32" s="101">
        <f t="shared" si="9"/>
        <v>1.823</v>
      </c>
      <c r="BL32" s="102">
        <f t="shared" si="10"/>
        <v>0.497</v>
      </c>
      <c r="BM32" s="101">
        <f t="shared" si="11"/>
        <v>0</v>
      </c>
      <c r="BN32" s="101">
        <f t="shared" si="12"/>
        <v>0.64</v>
      </c>
      <c r="BO32" s="101">
        <f t="shared" si="13"/>
        <v>0</v>
      </c>
      <c r="BP32" s="101">
        <f t="shared" si="14"/>
        <v>0.25700000000000001</v>
      </c>
      <c r="BQ32" s="101">
        <f t="shared" si="15"/>
        <v>1.9000000000000001E-4</v>
      </c>
      <c r="BR32" s="101">
        <f t="shared" si="16"/>
        <v>1.737E-2</v>
      </c>
      <c r="BS32" s="101">
        <f t="shared" si="17"/>
        <v>1.5489999999999999</v>
      </c>
      <c r="BT32" s="101">
        <f t="shared" si="18"/>
        <v>3.5000000000000003E-2</v>
      </c>
      <c r="BU32" s="101">
        <f t="shared" si="19"/>
        <v>1.2809999999999999</v>
      </c>
      <c r="BV32" s="101">
        <f t="shared" si="20"/>
        <v>1.4E-2</v>
      </c>
      <c r="BW32" s="103">
        <f t="shared" si="21"/>
        <v>0.125</v>
      </c>
      <c r="BX32" s="101">
        <f>BG32/Constants!C$6*Constants!D$6</f>
        <v>9.2562788714995362E-2</v>
      </c>
      <c r="BY32" s="101">
        <f>BH32/Constants!C$9*Constants!D$9</f>
        <v>5.5544126722896527E-2</v>
      </c>
      <c r="BZ32" s="101">
        <f>BI32/Constants!C$10*Constants!D$10</f>
        <v>0.35885024202804527</v>
      </c>
      <c r="CA32" s="101">
        <f>BJ32/Constants!C$21*Constants!D$21</f>
        <v>0.3769435125563162</v>
      </c>
      <c r="CB32" s="101">
        <f>BK32/Constants!C$20*Constants!D$20</f>
        <v>3.7954417223768667E-2</v>
      </c>
      <c r="CC32" s="102">
        <f>BL32/Constants!C$15*Constants!D$15</f>
        <v>1.4018559783375172E-2</v>
      </c>
      <c r="CD32" s="102">
        <f>BM32/Constants!C$5*Constants!D$5</f>
        <v>0</v>
      </c>
      <c r="CE32" s="101">
        <f>BN32/Constants!C$8*Constants!D$8</f>
        <v>1.6368998140584116E-2</v>
      </c>
      <c r="CF32" s="102">
        <f>BO32/Constants!C$11*Constants!D$11</f>
        <v>0</v>
      </c>
      <c r="CG32" s="102">
        <f>BP32/Constants!C$7*Constants!D$7</f>
        <v>1.4247462344012463E-2</v>
      </c>
      <c r="CH32" s="101">
        <f>BQ32/Constants!C$13*Constants!D$13</f>
        <v>6.9286170115780839E-6</v>
      </c>
      <c r="CI32" s="101">
        <f>BR32/Constants!C$12*Constants!D$12</f>
        <v>6.2207896857373085E-4</v>
      </c>
      <c r="CJ32" s="101">
        <f>BS32/Constants!C$18*Constants!D$18</f>
        <v>2.4981896592043532E-2</v>
      </c>
      <c r="CK32" s="101">
        <f>BT32/Constants!D$18*Constants!E$18</f>
        <v>4.0250000000000001E-2</v>
      </c>
      <c r="CL32" s="101">
        <f>BU32/Constants!C$19*Constants!D$19</f>
        <v>4.0464813617573286E-2</v>
      </c>
      <c r="CM32" s="102">
        <f>BV32/Constants!C$14/Constants!D$14</f>
        <v>7.3690416035034534E-4</v>
      </c>
      <c r="CN32" s="102">
        <f>BW32/Constants!C$17/Constants!D$17</f>
        <v>1.564377252703244E-3</v>
      </c>
      <c r="CO32" s="217">
        <f t="shared" si="51"/>
        <v>0.11981432924230918</v>
      </c>
      <c r="CP32" s="104">
        <f t="shared" si="22"/>
        <v>0.11981432924230918</v>
      </c>
      <c r="CQ32" s="106">
        <f>R32*Constants!E$6</f>
        <v>4.5964800000000006</v>
      </c>
      <c r="CR32" s="106">
        <f>T32*Constants!E$8</f>
        <v>1.1776</v>
      </c>
      <c r="CS32" s="106">
        <f>U32*Constants!E$9</f>
        <v>2.5785</v>
      </c>
      <c r="CT32" s="106">
        <f>V32*Constants!E$10</f>
        <v>18.6966</v>
      </c>
      <c r="CU32" s="106">
        <f>AE32*Constants!E$21</f>
        <v>16.445</v>
      </c>
      <c r="CV32" s="106">
        <f>AB32*Constants!E$18</f>
        <v>1.7813499999999998</v>
      </c>
      <c r="CW32" s="106">
        <f>AD32*Constants!E$20</f>
        <v>2.80742</v>
      </c>
      <c r="CX32" s="107">
        <f>Y32*Constants!E$15</f>
        <v>1.06358</v>
      </c>
      <c r="CY32" s="218">
        <f t="shared" si="23"/>
        <v>17.198501888167293</v>
      </c>
      <c r="CZ32" s="102">
        <f t="shared" si="24"/>
        <v>10.320300215475061</v>
      </c>
      <c r="DA32" s="102">
        <f t="shared" si="25"/>
        <v>66.67567659495981</v>
      </c>
      <c r="DB32" s="102">
        <f t="shared" si="26"/>
        <v>70.205503067003789</v>
      </c>
      <c r="DC32" s="102">
        <f t="shared" si="27"/>
        <v>7.0689874372397741</v>
      </c>
      <c r="DD32" s="102">
        <f t="shared" si="28"/>
        <v>2.6109483492428662</v>
      </c>
      <c r="DE32" s="102">
        <f t="shared" si="29"/>
        <v>0</v>
      </c>
      <c r="DF32" s="102">
        <f t="shared" si="30"/>
        <v>3.0414192283581842</v>
      </c>
      <c r="DG32" s="102">
        <f t="shared" si="31"/>
        <v>0</v>
      </c>
      <c r="DH32" s="102">
        <f t="shared" si="32"/>
        <v>2.6472301820936233</v>
      </c>
      <c r="DI32" s="102">
        <f t="shared" si="33"/>
        <v>1.2873621723187045E-3</v>
      </c>
      <c r="DJ32" s="102">
        <f t="shared" si="34"/>
        <v>0.11558452877372351</v>
      </c>
      <c r="DK32" s="102">
        <f t="shared" si="35"/>
        <v>4.6528632524223426</v>
      </c>
      <c r="DL32" s="102">
        <f t="shared" si="36"/>
        <v>7.4965383520819326</v>
      </c>
      <c r="DM32" s="102">
        <f t="shared" si="37"/>
        <v>7.5365472594778975</v>
      </c>
      <c r="DN32" s="102">
        <f t="shared" si="38"/>
        <v>0.13724795776087201</v>
      </c>
      <c r="DO32" s="102">
        <f t="shared" si="39"/>
        <v>0.29136432477054508</v>
      </c>
      <c r="DP32" s="105">
        <f t="shared" si="40"/>
        <v>0</v>
      </c>
      <c r="DQ32" s="106">
        <f t="shared" si="41"/>
        <v>0</v>
      </c>
      <c r="DR32" s="106">
        <f t="shared" si="42"/>
        <v>66.67567659495981</v>
      </c>
      <c r="DS32" s="94">
        <f t="shared" si="43"/>
        <v>0</v>
      </c>
      <c r="DT32" s="106">
        <f t="shared" si="44"/>
        <v>70.205503067003789</v>
      </c>
      <c r="DU32" s="94">
        <f t="shared" si="45"/>
        <v>0</v>
      </c>
      <c r="DV32" s="106">
        <f t="shared" si="46"/>
        <v>0</v>
      </c>
      <c r="DW32" s="107">
        <f t="shared" si="47"/>
        <v>0</v>
      </c>
      <c r="DX32" s="54" t="str">
        <f t="shared" si="49"/>
        <v>Ca</v>
      </c>
      <c r="DY32" s="92" t="str">
        <f t="shared" si="50"/>
        <v>HCO3</v>
      </c>
    </row>
    <row r="33" spans="1:130" x14ac:dyDescent="0.2">
      <c r="A33" s="37"/>
      <c r="B33" s="63" t="s">
        <v>174</v>
      </c>
      <c r="C33" s="82" t="s">
        <v>357</v>
      </c>
      <c r="D33" s="70" t="s">
        <v>316</v>
      </c>
      <c r="E33" s="77">
        <v>706990</v>
      </c>
      <c r="F33" s="71">
        <v>5222261</v>
      </c>
      <c r="G33" s="71">
        <v>2182</v>
      </c>
      <c r="H33" s="75">
        <v>43341</v>
      </c>
      <c r="I33" s="68">
        <v>7.6</v>
      </c>
      <c r="J33" s="113">
        <v>67.3</v>
      </c>
      <c r="K33" s="112">
        <f t="shared" si="48"/>
        <v>76.783582140000007</v>
      </c>
      <c r="L33" s="65">
        <v>7.85</v>
      </c>
      <c r="M33" s="73">
        <v>522.2892307692307</v>
      </c>
      <c r="N33" s="67">
        <v>10.86</v>
      </c>
      <c r="O33" s="201">
        <v>100.3</v>
      </c>
      <c r="P33" s="207">
        <v>0.5</v>
      </c>
      <c r="Q33" s="173">
        <v>0</v>
      </c>
      <c r="R33" s="173">
        <v>0.56799999999999995</v>
      </c>
      <c r="S33" s="173">
        <v>0.26200000000000001</v>
      </c>
      <c r="T33" s="173">
        <v>0.39600000000000002</v>
      </c>
      <c r="U33" s="173">
        <v>0.86499999999999999</v>
      </c>
      <c r="V33" s="173">
        <v>13.42</v>
      </c>
      <c r="W33" s="173">
        <v>0</v>
      </c>
      <c r="X33" s="173">
        <v>0.01</v>
      </c>
      <c r="Y33" s="173">
        <v>0.185</v>
      </c>
      <c r="Z33" s="173">
        <v>5.0000000000000001E-3</v>
      </c>
      <c r="AA33" s="173">
        <v>0.17399999999999999</v>
      </c>
      <c r="AB33" s="173">
        <v>1.167</v>
      </c>
      <c r="AC33" s="173">
        <v>0</v>
      </c>
      <c r="AD33" s="173">
        <v>1.1279999999999999</v>
      </c>
      <c r="AE33" s="208">
        <v>46.372996000000001</v>
      </c>
      <c r="AF33" s="186">
        <v>1.45</v>
      </c>
      <c r="AG33" s="186">
        <v>0.14000000000000001</v>
      </c>
      <c r="AH33" s="186">
        <v>0.01</v>
      </c>
      <c r="AI33" s="186">
        <v>0.08</v>
      </c>
      <c r="AJ33" s="186">
        <v>0.54</v>
      </c>
      <c r="AK33" s="186">
        <v>0.67</v>
      </c>
      <c r="AL33" s="186">
        <v>0</v>
      </c>
      <c r="AM33" s="186">
        <v>0.08</v>
      </c>
      <c r="AN33" s="186">
        <v>1.1599999999999999</v>
      </c>
      <c r="AO33" s="186">
        <v>5.94</v>
      </c>
      <c r="AP33" s="186">
        <v>0.43</v>
      </c>
      <c r="AQ33" s="186">
        <v>1.1599999999999999</v>
      </c>
      <c r="AR33" s="186">
        <v>0.1313</v>
      </c>
      <c r="AS33" s="186">
        <v>0</v>
      </c>
      <c r="AT33" s="186">
        <v>0</v>
      </c>
      <c r="AU33" s="186">
        <v>0</v>
      </c>
      <c r="AV33" s="186">
        <v>0.24</v>
      </c>
      <c r="AW33" s="186">
        <v>9.25</v>
      </c>
      <c r="AX33" s="186">
        <v>0.01</v>
      </c>
      <c r="AY33" s="186">
        <v>0</v>
      </c>
      <c r="AZ33" s="187">
        <v>0.66</v>
      </c>
      <c r="BA33" s="45">
        <f t="shared" si="0"/>
        <v>64.574947300000005</v>
      </c>
      <c r="BB33" s="49">
        <f t="shared" si="1"/>
        <v>1.6062540587285401</v>
      </c>
      <c r="BC33" s="210">
        <f t="shared" si="52"/>
        <v>-1.6001079271896672</v>
      </c>
      <c r="BD33" s="215" t="str">
        <f t="shared" si="3"/>
        <v>Ca</v>
      </c>
      <c r="BE33" s="44" t="str">
        <f t="shared" si="4"/>
        <v>HCO3</v>
      </c>
      <c r="BF33" s="213" t="s">
        <v>351</v>
      </c>
      <c r="BG33" s="101">
        <f t="shared" si="5"/>
        <v>0.56799999999999995</v>
      </c>
      <c r="BH33" s="101">
        <f t="shared" si="6"/>
        <v>0.86499999999999999</v>
      </c>
      <c r="BI33" s="101">
        <f t="shared" si="7"/>
        <v>13.42</v>
      </c>
      <c r="BJ33" s="101">
        <f t="shared" si="8"/>
        <v>46.372996000000001</v>
      </c>
      <c r="BK33" s="101">
        <f t="shared" si="9"/>
        <v>1.1279999999999999</v>
      </c>
      <c r="BL33" s="102">
        <f t="shared" si="10"/>
        <v>0.185</v>
      </c>
      <c r="BM33" s="101">
        <f t="shared" si="11"/>
        <v>0</v>
      </c>
      <c r="BN33" s="101">
        <f t="shared" si="12"/>
        <v>0.39600000000000002</v>
      </c>
      <c r="BO33" s="101">
        <f t="shared" si="13"/>
        <v>0</v>
      </c>
      <c r="BP33" s="101">
        <f t="shared" si="14"/>
        <v>0.26200000000000001</v>
      </c>
      <c r="BQ33" s="101">
        <f t="shared" si="15"/>
        <v>5.4000000000000001E-4</v>
      </c>
      <c r="BR33" s="101">
        <f t="shared" si="16"/>
        <v>6.7000000000000002E-4</v>
      </c>
      <c r="BS33" s="101">
        <f t="shared" si="17"/>
        <v>1.167</v>
      </c>
      <c r="BT33" s="101">
        <f t="shared" si="18"/>
        <v>5.0000000000000001E-3</v>
      </c>
      <c r="BU33" s="101">
        <f t="shared" si="19"/>
        <v>0</v>
      </c>
      <c r="BV33" s="101">
        <f t="shared" si="20"/>
        <v>0.01</v>
      </c>
      <c r="BW33" s="103">
        <f t="shared" si="21"/>
        <v>0.17399999999999999</v>
      </c>
      <c r="BX33" s="101">
        <f>BG33/Constants!C$6*Constants!D$6</f>
        <v>2.4706609017912291E-2</v>
      </c>
      <c r="BY33" s="101">
        <f>BH33/Constants!C$9*Constants!D$9</f>
        <v>7.1178769800452582E-2</v>
      </c>
      <c r="BZ33" s="101">
        <f>BI33/Constants!C$10*Constants!D$10</f>
        <v>0.6696940965118019</v>
      </c>
      <c r="CA33" s="101">
        <f>BJ33/Constants!C$21*Constants!D$21</f>
        <v>0.76</v>
      </c>
      <c r="CB33" s="101">
        <f>BK33/Constants!C$20*Constants!D$20</f>
        <v>2.3484686027652798E-2</v>
      </c>
      <c r="CC33" s="102">
        <f>BL33/Constants!C$15*Constants!D$15</f>
        <v>5.2181761769102752E-3</v>
      </c>
      <c r="CD33" s="102">
        <f>BM33/Constants!C$5*Constants!D$5</f>
        <v>0</v>
      </c>
      <c r="CE33" s="101">
        <f>BN33/Constants!C$8*Constants!D$8</f>
        <v>1.0128317599486422E-2</v>
      </c>
      <c r="CF33" s="102">
        <f>BO33/Constants!C$11*Constants!D$11</f>
        <v>0</v>
      </c>
      <c r="CG33" s="102">
        <f>BP33/Constants!C$7*Constants!D$7</f>
        <v>1.452465032735901E-2</v>
      </c>
      <c r="CH33" s="101">
        <f>BQ33/Constants!C$13*Constants!D$13</f>
        <v>1.9691858875011396E-5</v>
      </c>
      <c r="CI33" s="101">
        <f>BR33/Constants!C$12*Constants!D$12</f>
        <v>2.3994986122302804E-5</v>
      </c>
      <c r="CJ33" s="101">
        <f>BS33/Constants!C$18*Constants!D$18</f>
        <v>1.882109317166869E-2</v>
      </c>
      <c r="CK33" s="101">
        <f>BT33/Constants!D$18*Constants!E$18</f>
        <v>5.7499999999999999E-3</v>
      </c>
      <c r="CL33" s="101">
        <f>BU33/Constants!C$19*Constants!D$19</f>
        <v>0</v>
      </c>
      <c r="CM33" s="102">
        <f>BV33/Constants!C$14/Constants!D$14</f>
        <v>5.2636011453596092E-4</v>
      </c>
      <c r="CN33" s="102">
        <f>BW33/Constants!C$17/Constants!D$17</f>
        <v>2.1776131357629154E-3</v>
      </c>
      <c r="CO33" s="217">
        <f t="shared" si="51"/>
        <v>-1.6001079271896672</v>
      </c>
      <c r="CP33" s="104">
        <f t="shared" si="22"/>
        <v>1.6001079271896672</v>
      </c>
      <c r="CQ33" s="106">
        <f>R33*Constants!E$6</f>
        <v>1.22688</v>
      </c>
      <c r="CR33" s="106">
        <f>T33*Constants!E$8</f>
        <v>0.72864000000000007</v>
      </c>
      <c r="CS33" s="106">
        <f>U33*Constants!E$9</f>
        <v>3.3043</v>
      </c>
      <c r="CT33" s="106">
        <f>V33*Constants!E$10</f>
        <v>34.892000000000003</v>
      </c>
      <c r="CU33" s="106">
        <f>AE33*Constants!E$21</f>
        <v>33.156692139999997</v>
      </c>
      <c r="CV33" s="106">
        <f>AB33*Constants!E$18</f>
        <v>1.34205</v>
      </c>
      <c r="CW33" s="106">
        <f>AD33*Constants!E$20</f>
        <v>1.7371199999999998</v>
      </c>
      <c r="CX33" s="107">
        <f>Y33*Constants!E$15</f>
        <v>0.39590000000000003</v>
      </c>
      <c r="CY33" s="218">
        <f t="shared" si="23"/>
        <v>3.1263261127124187</v>
      </c>
      <c r="CZ33" s="102">
        <f t="shared" si="24"/>
        <v>9.006822690097545</v>
      </c>
      <c r="DA33" s="102">
        <f t="shared" si="25"/>
        <v>84.74178467535863</v>
      </c>
      <c r="DB33" s="102">
        <f t="shared" si="26"/>
        <v>93.139774170025206</v>
      </c>
      <c r="DC33" s="102">
        <f t="shared" si="27"/>
        <v>2.8781030961441156</v>
      </c>
      <c r="DD33" s="102">
        <f t="shared" si="28"/>
        <v>0.63949967196951119</v>
      </c>
      <c r="DE33" s="102">
        <f t="shared" si="29"/>
        <v>0</v>
      </c>
      <c r="DF33" s="102">
        <f t="shared" si="30"/>
        <v>1.2816175528645981</v>
      </c>
      <c r="DG33" s="102">
        <f t="shared" si="31"/>
        <v>0</v>
      </c>
      <c r="DH33" s="102">
        <f t="shared" si="32"/>
        <v>1.8379209208158869</v>
      </c>
      <c r="DI33" s="102">
        <f t="shared" si="33"/>
        <v>2.4917694113410151E-3</v>
      </c>
      <c r="DJ33" s="102">
        <f t="shared" si="34"/>
        <v>3.0362787395850502E-3</v>
      </c>
      <c r="DK33" s="102">
        <f t="shared" si="35"/>
        <v>2.3065689047924014</v>
      </c>
      <c r="DL33" s="102">
        <f t="shared" si="36"/>
        <v>0.70467592299690118</v>
      </c>
      <c r="DM33" s="102">
        <f t="shared" si="37"/>
        <v>0</v>
      </c>
      <c r="DN33" s="102">
        <f t="shared" si="38"/>
        <v>6.4506660789457881E-2</v>
      </c>
      <c r="DO33" s="102">
        <f t="shared" si="39"/>
        <v>0.26687157328241889</v>
      </c>
      <c r="DP33" s="105">
        <f t="shared" si="40"/>
        <v>0</v>
      </c>
      <c r="DQ33" s="106">
        <f t="shared" si="41"/>
        <v>0</v>
      </c>
      <c r="DR33" s="106">
        <f t="shared" si="42"/>
        <v>84.74178467535863</v>
      </c>
      <c r="DS33" s="94">
        <f t="shared" si="43"/>
        <v>0</v>
      </c>
      <c r="DT33" s="106">
        <f t="shared" si="44"/>
        <v>93.139774170025206</v>
      </c>
      <c r="DU33" s="94">
        <f t="shared" si="45"/>
        <v>0</v>
      </c>
      <c r="DV33" s="106">
        <f t="shared" si="46"/>
        <v>0</v>
      </c>
      <c r="DW33" s="107">
        <f t="shared" si="47"/>
        <v>0</v>
      </c>
      <c r="DX33" s="54" t="str">
        <f t="shared" si="49"/>
        <v>Ca</v>
      </c>
      <c r="DY33" s="92" t="str">
        <f t="shared" si="50"/>
        <v>HCO3</v>
      </c>
    </row>
    <row r="34" spans="1:130" x14ac:dyDescent="0.2">
      <c r="A34" s="37"/>
      <c r="B34" s="63" t="s">
        <v>175</v>
      </c>
      <c r="C34" s="82" t="s">
        <v>303</v>
      </c>
      <c r="D34" s="70" t="s">
        <v>316</v>
      </c>
      <c r="E34" s="77">
        <v>703399</v>
      </c>
      <c r="F34" s="71">
        <v>5219803</v>
      </c>
      <c r="G34" s="71">
        <v>1859</v>
      </c>
      <c r="H34" s="75">
        <v>43341</v>
      </c>
      <c r="I34" s="68">
        <v>8.8000000000000007</v>
      </c>
      <c r="J34" s="113">
        <v>37</v>
      </c>
      <c r="K34" s="112">
        <f t="shared" si="48"/>
        <v>61.122460000000004</v>
      </c>
      <c r="L34" s="65">
        <v>7.57</v>
      </c>
      <c r="M34" s="73">
        <v>448.40835164835164</v>
      </c>
      <c r="N34" s="67">
        <v>9.36</v>
      </c>
      <c r="O34" s="201">
        <v>100</v>
      </c>
      <c r="P34" s="204"/>
      <c r="Q34" s="173">
        <v>0</v>
      </c>
      <c r="R34" s="173">
        <v>0.47499999999999998</v>
      </c>
      <c r="S34" s="173">
        <v>0.25</v>
      </c>
      <c r="T34" s="173">
        <v>6.4000000000000001E-2</v>
      </c>
      <c r="U34" s="173">
        <v>0.622</v>
      </c>
      <c r="V34" s="173">
        <v>11.036</v>
      </c>
      <c r="W34" s="173">
        <v>0</v>
      </c>
      <c r="X34" s="173">
        <v>1.2999999999999999E-2</v>
      </c>
      <c r="Y34" s="173">
        <v>0.15</v>
      </c>
      <c r="Z34" s="173">
        <v>5.0000000000000001E-3</v>
      </c>
      <c r="AA34" s="173">
        <v>0.154</v>
      </c>
      <c r="AB34" s="173">
        <v>0.65</v>
      </c>
      <c r="AC34" s="173">
        <v>0</v>
      </c>
      <c r="AD34" s="173">
        <v>1.3640000000000001</v>
      </c>
      <c r="AE34" s="209">
        <v>36</v>
      </c>
      <c r="AF34" s="186">
        <v>4.24</v>
      </c>
      <c r="AG34" s="186">
        <v>0.09</v>
      </c>
      <c r="AH34" s="186">
        <v>0.04</v>
      </c>
      <c r="AI34" s="186">
        <v>0.04</v>
      </c>
      <c r="AJ34" s="186">
        <v>0.15</v>
      </c>
      <c r="AK34" s="186">
        <v>2.81</v>
      </c>
      <c r="AL34" s="186">
        <v>0</v>
      </c>
      <c r="AM34" s="186">
        <v>0.28999999999999998</v>
      </c>
      <c r="AN34" s="186">
        <v>5.49</v>
      </c>
      <c r="AO34" s="186">
        <v>103.66</v>
      </c>
      <c r="AP34" s="186">
        <v>1.32</v>
      </c>
      <c r="AQ34" s="186">
        <v>0.45</v>
      </c>
      <c r="AR34" s="186">
        <v>0</v>
      </c>
      <c r="AS34" s="186">
        <v>0</v>
      </c>
      <c r="AT34" s="186">
        <v>0.37</v>
      </c>
      <c r="AU34" s="186">
        <v>0</v>
      </c>
      <c r="AV34" s="186">
        <v>0.2</v>
      </c>
      <c r="AW34" s="186">
        <v>6.11</v>
      </c>
      <c r="AX34" s="186">
        <v>0</v>
      </c>
      <c r="AY34" s="186">
        <v>0.21</v>
      </c>
      <c r="AZ34" s="187">
        <v>0.1</v>
      </c>
      <c r="BA34" s="45">
        <f t="shared" si="0"/>
        <v>50.908570000000005</v>
      </c>
      <c r="BB34" s="49">
        <f t="shared" si="1"/>
        <v>1.2796449768632316</v>
      </c>
      <c r="BC34" s="210">
        <f t="shared" si="52"/>
        <v>-0.2578494423548286</v>
      </c>
      <c r="BD34" s="215" t="str">
        <f t="shared" si="3"/>
        <v>Ca</v>
      </c>
      <c r="BE34" s="44" t="str">
        <f t="shared" si="4"/>
        <v>HCO3</v>
      </c>
      <c r="BF34" s="213" t="s">
        <v>344</v>
      </c>
      <c r="BG34" s="101">
        <f t="shared" si="5"/>
        <v>0.47499999999999998</v>
      </c>
      <c r="BH34" s="101">
        <f t="shared" si="6"/>
        <v>0.622</v>
      </c>
      <c r="BI34" s="101">
        <f t="shared" si="7"/>
        <v>11.036</v>
      </c>
      <c r="BJ34" s="101">
        <f t="shared" si="8"/>
        <v>36</v>
      </c>
      <c r="BK34" s="101">
        <f t="shared" si="9"/>
        <v>1.3640000000000001</v>
      </c>
      <c r="BL34" s="102">
        <f t="shared" si="10"/>
        <v>0.15</v>
      </c>
      <c r="BM34" s="101">
        <f t="shared" si="11"/>
        <v>0</v>
      </c>
      <c r="BN34" s="101">
        <f t="shared" si="12"/>
        <v>6.4000000000000001E-2</v>
      </c>
      <c r="BO34" s="101">
        <f t="shared" si="13"/>
        <v>0</v>
      </c>
      <c r="BP34" s="101">
        <f t="shared" si="14"/>
        <v>0.25</v>
      </c>
      <c r="BQ34" s="101">
        <f t="shared" si="15"/>
        <v>1.4999999999999999E-4</v>
      </c>
      <c r="BR34" s="101">
        <f t="shared" si="16"/>
        <v>2.81E-3</v>
      </c>
      <c r="BS34" s="101">
        <f t="shared" si="17"/>
        <v>0.65</v>
      </c>
      <c r="BT34" s="101">
        <f t="shared" si="18"/>
        <v>5.0000000000000001E-3</v>
      </c>
      <c r="BU34" s="101">
        <f t="shared" si="19"/>
        <v>0</v>
      </c>
      <c r="BV34" s="101">
        <f t="shared" si="20"/>
        <v>1.2999999999999999E-2</v>
      </c>
      <c r="BW34" s="103">
        <f t="shared" si="21"/>
        <v>0.154</v>
      </c>
      <c r="BX34" s="101">
        <f>BG34/Constants!C$6*Constants!D$6</f>
        <v>2.0661336766740031E-2</v>
      </c>
      <c r="BY34" s="101">
        <f>BH34/Constants!C$9*Constants!D$9</f>
        <v>5.1182884180209831E-2</v>
      </c>
      <c r="BZ34" s="101">
        <f>BI34/Constants!C$10*Constants!D$10</f>
        <v>0.55072608413593482</v>
      </c>
      <c r="CA34" s="101">
        <f>BJ34/Constants!C$21*Constants!D$21</f>
        <v>0.58999854139249486</v>
      </c>
      <c r="CB34" s="101">
        <f>BK34/Constants!C$20*Constants!D$20</f>
        <v>2.8398148707197184E-2</v>
      </c>
      <c r="CC34" s="102">
        <f>BL34/Constants!C$15*Constants!D$15</f>
        <v>4.2309536569542774E-3</v>
      </c>
      <c r="CD34" s="102">
        <f>BM34/Constants!C$5*Constants!D$5</f>
        <v>0</v>
      </c>
      <c r="CE34" s="101">
        <f>BN34/Constants!C$8*Constants!D$8</f>
        <v>1.6368998140584116E-3</v>
      </c>
      <c r="CF34" s="102">
        <f>BO34/Constants!C$11*Constants!D$11</f>
        <v>0</v>
      </c>
      <c r="CG34" s="102">
        <f>BP34/Constants!C$7*Constants!D$7</f>
        <v>1.3859399167327298E-2</v>
      </c>
      <c r="CH34" s="101">
        <f>BQ34/Constants!C$13*Constants!D$13</f>
        <v>5.4699607986142764E-6</v>
      </c>
      <c r="CI34" s="101">
        <f>BR34/Constants!C$12*Constants!D$12</f>
        <v>1.0063568806518041E-4</v>
      </c>
      <c r="CJ34" s="101">
        <f>BS34/Constants!C$18*Constants!D$18</f>
        <v>1.0483042469224208E-2</v>
      </c>
      <c r="CK34" s="101">
        <f>BT34/Constants!D$18*Constants!E$18</f>
        <v>5.7499999999999999E-3</v>
      </c>
      <c r="CL34" s="101">
        <f>BU34/Constants!C$19*Constants!D$19</f>
        <v>0</v>
      </c>
      <c r="CM34" s="102">
        <f>BV34/Constants!C$14/Constants!D$14</f>
        <v>6.8426814889674913E-4</v>
      </c>
      <c r="CN34" s="102">
        <f>BW34/Constants!C$17/Constants!D$17</f>
        <v>1.9273127753303965E-3</v>
      </c>
      <c r="CO34" s="217">
        <f t="shared" si="51"/>
        <v>-0.2578494423548286</v>
      </c>
      <c r="CP34" s="104">
        <f t="shared" si="22"/>
        <v>0.2578494423548286</v>
      </c>
      <c r="CQ34" s="106">
        <f>R34*Constants!E$6</f>
        <v>1.026</v>
      </c>
      <c r="CR34" s="106">
        <f>T34*Constants!E$8</f>
        <v>0.11776</v>
      </c>
      <c r="CS34" s="106">
        <f>U34*Constants!E$9</f>
        <v>2.3760399999999997</v>
      </c>
      <c r="CT34" s="106">
        <f>V34*Constants!E$10</f>
        <v>28.6936</v>
      </c>
      <c r="CU34" s="106">
        <f>AE34*Constants!E$21</f>
        <v>25.74</v>
      </c>
      <c r="CV34" s="106">
        <f>AB34*Constants!E$18</f>
        <v>0.74749999999999994</v>
      </c>
      <c r="CW34" s="106">
        <f>AD34*Constants!E$20</f>
        <v>2.1005600000000002</v>
      </c>
      <c r="CX34" s="107">
        <f>Y34*Constants!E$15</f>
        <v>0.32100000000000001</v>
      </c>
      <c r="CY34" s="218">
        <f t="shared" si="23"/>
        <v>3.2375776106169649</v>
      </c>
      <c r="CZ34" s="102">
        <f t="shared" si="24"/>
        <v>8.020224525617385</v>
      </c>
      <c r="DA34" s="102">
        <f t="shared" si="25"/>
        <v>86.297341731126735</v>
      </c>
      <c r="DB34" s="102">
        <f t="shared" si="26"/>
        <v>91.97568961378677</v>
      </c>
      <c r="DC34" s="102">
        <f t="shared" si="27"/>
        <v>4.4270267260910785</v>
      </c>
      <c r="DD34" s="102">
        <f t="shared" si="28"/>
        <v>0.65956922436434495</v>
      </c>
      <c r="DE34" s="102">
        <f t="shared" si="29"/>
        <v>0</v>
      </c>
      <c r="DF34" s="102">
        <f t="shared" si="30"/>
        <v>0.25649793373242435</v>
      </c>
      <c r="DG34" s="102">
        <f t="shared" si="31"/>
        <v>0</v>
      </c>
      <c r="DH34" s="102">
        <f t="shared" si="32"/>
        <v>2.1717317203296349</v>
      </c>
      <c r="DI34" s="102">
        <f t="shared" si="33"/>
        <v>8.571285978482353E-4</v>
      </c>
      <c r="DJ34" s="102">
        <f t="shared" si="34"/>
        <v>1.5769349979007606E-2</v>
      </c>
      <c r="DK34" s="102">
        <f t="shared" si="35"/>
        <v>1.6342160068427851</v>
      </c>
      <c r="DL34" s="102">
        <f t="shared" si="36"/>
        <v>0.89637546226991627</v>
      </c>
      <c r="DM34" s="102">
        <f t="shared" si="37"/>
        <v>0</v>
      </c>
      <c r="DN34" s="102">
        <f t="shared" si="38"/>
        <v>0.1066715092667658</v>
      </c>
      <c r="DO34" s="102">
        <f t="shared" si="39"/>
        <v>0.30045145737834772</v>
      </c>
      <c r="DP34" s="105">
        <f t="shared" si="40"/>
        <v>0</v>
      </c>
      <c r="DQ34" s="106">
        <f t="shared" si="41"/>
        <v>0</v>
      </c>
      <c r="DR34" s="106">
        <f t="shared" si="42"/>
        <v>86.297341731126735</v>
      </c>
      <c r="DS34" s="94">
        <f t="shared" si="43"/>
        <v>0</v>
      </c>
      <c r="DT34" s="106">
        <f t="shared" si="44"/>
        <v>91.97568961378677</v>
      </c>
      <c r="DU34" s="94">
        <f t="shared" si="45"/>
        <v>0</v>
      </c>
      <c r="DV34" s="106">
        <f t="shared" si="46"/>
        <v>0</v>
      </c>
      <c r="DW34" s="107">
        <f t="shared" si="47"/>
        <v>0</v>
      </c>
      <c r="DX34" s="54" t="str">
        <f t="shared" si="49"/>
        <v>Ca</v>
      </c>
      <c r="DY34" s="92" t="str">
        <f t="shared" si="50"/>
        <v>HCO3</v>
      </c>
    </row>
    <row r="35" spans="1:130" s="1" customFormat="1" x14ac:dyDescent="0.2">
      <c r="A35" s="4"/>
      <c r="B35" s="63" t="s">
        <v>176</v>
      </c>
      <c r="C35" s="82" t="s">
        <v>306</v>
      </c>
      <c r="D35" s="70" t="s">
        <v>316</v>
      </c>
      <c r="E35" s="77">
        <v>703132</v>
      </c>
      <c r="F35" s="71">
        <v>5219565</v>
      </c>
      <c r="G35" s="71">
        <v>1760</v>
      </c>
      <c r="H35" s="75">
        <v>43335</v>
      </c>
      <c r="I35" s="68">
        <v>6.5</v>
      </c>
      <c r="J35" s="113">
        <v>54.6</v>
      </c>
      <c r="K35" s="112">
        <f t="shared" si="48"/>
        <v>53.626848719999991</v>
      </c>
      <c r="L35" s="65">
        <v>7.46</v>
      </c>
      <c r="M35" s="73">
        <v>418.09670329670331</v>
      </c>
      <c r="N35" s="67">
        <v>10.08</v>
      </c>
      <c r="O35" s="201">
        <v>100.02</v>
      </c>
      <c r="P35" s="204">
        <v>0.21099999999999999</v>
      </c>
      <c r="Q35" s="173">
        <v>0</v>
      </c>
      <c r="R35" s="173">
        <v>0.65600000000000003</v>
      </c>
      <c r="S35" s="173">
        <v>1.7999999999999999E-2</v>
      </c>
      <c r="T35" s="173">
        <v>0.371</v>
      </c>
      <c r="U35" s="173">
        <v>0.33100000000000002</v>
      </c>
      <c r="V35" s="173">
        <v>10.090999999999999</v>
      </c>
      <c r="W35" s="173">
        <v>0</v>
      </c>
      <c r="X35" s="173">
        <v>8.0000000000000002E-3</v>
      </c>
      <c r="Y35" s="173">
        <v>0.13200000000000001</v>
      </c>
      <c r="Z35" s="173">
        <v>3.0000000000000001E-3</v>
      </c>
      <c r="AA35" s="173">
        <v>6.9000000000000006E-2</v>
      </c>
      <c r="AB35" s="173">
        <v>1.41</v>
      </c>
      <c r="AC35" s="173">
        <v>0</v>
      </c>
      <c r="AD35" s="173">
        <v>0.76700000000000002</v>
      </c>
      <c r="AE35" s="208">
        <v>29.288208000000004</v>
      </c>
      <c r="AF35" s="186">
        <v>6.41</v>
      </c>
      <c r="AG35" s="186">
        <v>0.15</v>
      </c>
      <c r="AH35" s="186">
        <v>0.06</v>
      </c>
      <c r="AI35" s="186">
        <v>0.05</v>
      </c>
      <c r="AJ35" s="186">
        <v>0.04</v>
      </c>
      <c r="AK35" s="186">
        <v>0.79</v>
      </c>
      <c r="AL35" s="186">
        <v>0</v>
      </c>
      <c r="AM35" s="186">
        <v>0.53</v>
      </c>
      <c r="AN35" s="186">
        <v>3.02</v>
      </c>
      <c r="AO35" s="186">
        <v>0.79</v>
      </c>
      <c r="AP35" s="186">
        <v>0.61</v>
      </c>
      <c r="AQ35" s="186">
        <v>0.23</v>
      </c>
      <c r="AR35" s="186">
        <v>0.20749999999999999</v>
      </c>
      <c r="AS35" s="186">
        <v>0</v>
      </c>
      <c r="AT35" s="186">
        <v>0</v>
      </c>
      <c r="AU35" s="186">
        <v>0</v>
      </c>
      <c r="AV35" s="186">
        <v>0.35</v>
      </c>
      <c r="AW35" s="186">
        <v>10.09</v>
      </c>
      <c r="AX35" s="186">
        <v>0.01</v>
      </c>
      <c r="AY35" s="186">
        <v>0.08</v>
      </c>
      <c r="AZ35" s="187">
        <v>0.48</v>
      </c>
      <c r="BA35" s="45">
        <f t="shared" si="0"/>
        <v>43.168105500000003</v>
      </c>
      <c r="BB35" s="49">
        <f t="shared" si="1"/>
        <v>1.0970229169667429</v>
      </c>
      <c r="BC35" s="210">
        <f t="shared" si="52"/>
        <v>3.8913868820963828</v>
      </c>
      <c r="BD35" s="215" t="str">
        <f t="shared" si="3"/>
        <v>Ca</v>
      </c>
      <c r="BE35" s="44" t="str">
        <f t="shared" si="4"/>
        <v>HCO3</v>
      </c>
      <c r="BF35" s="213"/>
      <c r="BG35" s="101">
        <f t="shared" si="5"/>
        <v>0.65600000000000003</v>
      </c>
      <c r="BH35" s="101">
        <f t="shared" si="6"/>
        <v>0.33100000000000002</v>
      </c>
      <c r="BI35" s="101">
        <f t="shared" si="7"/>
        <v>10.090999999999999</v>
      </c>
      <c r="BJ35" s="101">
        <f t="shared" si="8"/>
        <v>29.288208000000004</v>
      </c>
      <c r="BK35" s="101">
        <f t="shared" si="9"/>
        <v>0.76700000000000002</v>
      </c>
      <c r="BL35" s="102">
        <f t="shared" si="10"/>
        <v>0.13200000000000001</v>
      </c>
      <c r="BM35" s="101">
        <f t="shared" si="11"/>
        <v>0</v>
      </c>
      <c r="BN35" s="101">
        <f t="shared" si="12"/>
        <v>0.371</v>
      </c>
      <c r="BO35" s="101">
        <f t="shared" si="13"/>
        <v>0</v>
      </c>
      <c r="BP35" s="101">
        <f t="shared" si="14"/>
        <v>1.7999999999999999E-2</v>
      </c>
      <c r="BQ35" s="101">
        <f t="shared" si="15"/>
        <v>4.0000000000000003E-5</v>
      </c>
      <c r="BR35" s="101">
        <f t="shared" si="16"/>
        <v>7.9000000000000001E-4</v>
      </c>
      <c r="BS35" s="101">
        <f t="shared" si="17"/>
        <v>1.41</v>
      </c>
      <c r="BT35" s="101">
        <f t="shared" si="18"/>
        <v>3.0000000000000001E-3</v>
      </c>
      <c r="BU35" s="101">
        <f t="shared" si="19"/>
        <v>0</v>
      </c>
      <c r="BV35" s="101">
        <f t="shared" si="20"/>
        <v>8.0000000000000002E-3</v>
      </c>
      <c r="BW35" s="103">
        <f t="shared" si="21"/>
        <v>6.9000000000000006E-2</v>
      </c>
      <c r="BX35" s="101">
        <f>BG35/Constants!C$6*Constants!D$6</f>
        <v>2.8534393513645184E-2</v>
      </c>
      <c r="BY35" s="101">
        <f>BH35/Constants!C$9*Constants!D$9</f>
        <v>2.7237193993005556E-2</v>
      </c>
      <c r="BZ35" s="101">
        <f>BI35/Constants!C$10*Constants!D$10</f>
        <v>0.50356804231748087</v>
      </c>
      <c r="CA35" s="101">
        <f>BJ35/Constants!C$21*Constants!D$21</f>
        <v>0.48000000000000009</v>
      </c>
      <c r="CB35" s="101">
        <f>BK35/Constants!C$20*Constants!D$20</f>
        <v>1.5968753708519235E-2</v>
      </c>
      <c r="CC35" s="102">
        <f>BL35/Constants!C$15*Constants!D$15</f>
        <v>3.7232392181197642E-3</v>
      </c>
      <c r="CD35" s="102">
        <f>BM35/Constants!C$5*Constants!D$5</f>
        <v>0</v>
      </c>
      <c r="CE35" s="101">
        <f>BN35/Constants!C$8*Constants!D$8</f>
        <v>9.4889036096198545E-3</v>
      </c>
      <c r="CF35" s="102">
        <f>BO35/Constants!C$11*Constants!D$11</f>
        <v>0</v>
      </c>
      <c r="CG35" s="102">
        <f>BP35/Constants!C$7*Constants!D$7</f>
        <v>9.978767400475653E-4</v>
      </c>
      <c r="CH35" s="101">
        <f>BQ35/Constants!C$13*Constants!D$13</f>
        <v>1.4586562129638073E-6</v>
      </c>
      <c r="CI35" s="101">
        <f>BR35/Constants!C$12*Constants!D$12</f>
        <v>2.8292595577043605E-5</v>
      </c>
      <c r="CJ35" s="101">
        <f>BS35/Constants!C$18*Constants!D$18</f>
        <v>2.2740138279394046E-2</v>
      </c>
      <c r="CK35" s="101">
        <f>BT35/Constants!D$18*Constants!E$18</f>
        <v>3.4499999999999999E-3</v>
      </c>
      <c r="CL35" s="101">
        <f>BU35/Constants!C$19*Constants!D$19</f>
        <v>0</v>
      </c>
      <c r="CM35" s="102">
        <f>BV35/Constants!C$14/Constants!D$14</f>
        <v>4.2108809162876872E-4</v>
      </c>
      <c r="CN35" s="102">
        <f>BW35/Constants!C$17/Constants!D$17</f>
        <v>8.6353624349219075E-4</v>
      </c>
      <c r="CO35" s="217">
        <f t="shared" si="51"/>
        <v>3.8913868820963828</v>
      </c>
      <c r="CP35" s="104">
        <f t="shared" si="22"/>
        <v>3.8913868820963828</v>
      </c>
      <c r="CQ35" s="106">
        <f>R35*Constants!E$6</f>
        <v>1.4169600000000002</v>
      </c>
      <c r="CR35" s="106">
        <f>T35*Constants!E$8</f>
        <v>0.68264000000000002</v>
      </c>
      <c r="CS35" s="106">
        <f>U35*Constants!E$9</f>
        <v>1.2644200000000001</v>
      </c>
      <c r="CT35" s="106">
        <f>V35*Constants!E$10</f>
        <v>26.236599999999999</v>
      </c>
      <c r="CU35" s="106">
        <f>AE35*Constants!E$21</f>
        <v>20.941068720000001</v>
      </c>
      <c r="CV35" s="106">
        <f>AB35*Constants!E$18</f>
        <v>1.6214999999999997</v>
      </c>
      <c r="CW35" s="106">
        <f>AD35*Constants!E$20</f>
        <v>1.1811800000000001</v>
      </c>
      <c r="CX35" s="107">
        <f>Y35*Constants!E$15</f>
        <v>0.28248000000000001</v>
      </c>
      <c r="CY35" s="218">
        <f t="shared" si="23"/>
        <v>5.0072975331637553</v>
      </c>
      <c r="CZ35" s="102">
        <f t="shared" si="24"/>
        <v>4.7796612262412381</v>
      </c>
      <c r="DA35" s="102">
        <f t="shared" si="25"/>
        <v>88.367569994807553</v>
      </c>
      <c r="DB35" s="102">
        <f t="shared" si="26"/>
        <v>91.052782626109305</v>
      </c>
      <c r="DC35" s="102">
        <f t="shared" si="27"/>
        <v>3.0291655421493302</v>
      </c>
      <c r="DD35" s="102">
        <f t="shared" si="28"/>
        <v>0.70627352331763327</v>
      </c>
      <c r="DE35" s="102">
        <f t="shared" si="29"/>
        <v>0</v>
      </c>
      <c r="DF35" s="102">
        <f t="shared" si="30"/>
        <v>1.6651401269193615</v>
      </c>
      <c r="DG35" s="102">
        <f t="shared" si="31"/>
        <v>0</v>
      </c>
      <c r="DH35" s="102">
        <f t="shared" si="32"/>
        <v>0.17511028354088728</v>
      </c>
      <c r="DI35" s="102">
        <f t="shared" si="33"/>
        <v>2.5596919217557264E-4</v>
      </c>
      <c r="DJ35" s="102">
        <f t="shared" si="34"/>
        <v>4.964866135037483E-3</v>
      </c>
      <c r="DK35" s="102">
        <f t="shared" si="35"/>
        <v>4.3136518075861101</v>
      </c>
      <c r="DL35" s="102">
        <f t="shared" si="36"/>
        <v>0.6544418751251605</v>
      </c>
      <c r="DM35" s="102">
        <f t="shared" si="37"/>
        <v>0</v>
      </c>
      <c r="DN35" s="102">
        <f t="shared" si="38"/>
        <v>7.9877588486494733E-2</v>
      </c>
      <c r="DO35" s="102">
        <f t="shared" si="39"/>
        <v>0.16380703722596129</v>
      </c>
      <c r="DP35" s="105">
        <f t="shared" si="40"/>
        <v>0</v>
      </c>
      <c r="DQ35" s="106">
        <f t="shared" si="41"/>
        <v>0</v>
      </c>
      <c r="DR35" s="106">
        <f t="shared" si="42"/>
        <v>88.367569994807553</v>
      </c>
      <c r="DS35" s="94">
        <f t="shared" si="43"/>
        <v>0</v>
      </c>
      <c r="DT35" s="106">
        <f t="shared" si="44"/>
        <v>91.052782626109305</v>
      </c>
      <c r="DU35" s="94">
        <f t="shared" si="45"/>
        <v>0</v>
      </c>
      <c r="DV35" s="106">
        <f t="shared" si="46"/>
        <v>0</v>
      </c>
      <c r="DW35" s="107">
        <f t="shared" si="47"/>
        <v>0</v>
      </c>
      <c r="DX35" s="54" t="str">
        <f t="shared" si="49"/>
        <v>Ca</v>
      </c>
      <c r="DY35" s="92" t="str">
        <f t="shared" si="50"/>
        <v>HCO3</v>
      </c>
      <c r="DZ35" s="3"/>
    </row>
    <row r="36" spans="1:130" x14ac:dyDescent="0.2">
      <c r="A36" s="40"/>
      <c r="B36" s="63" t="s">
        <v>177</v>
      </c>
      <c r="C36" s="82" t="s">
        <v>306</v>
      </c>
      <c r="D36" s="70" t="s">
        <v>316</v>
      </c>
      <c r="E36" s="77">
        <v>703050</v>
      </c>
      <c r="F36" s="71">
        <v>5219375</v>
      </c>
      <c r="G36" s="71">
        <v>1785</v>
      </c>
      <c r="H36" s="75">
        <v>43335</v>
      </c>
      <c r="I36" s="68">
        <v>4.3</v>
      </c>
      <c r="J36" s="113">
        <v>53.8</v>
      </c>
      <c r="K36" s="112">
        <f t="shared" si="48"/>
        <v>51.556064189999994</v>
      </c>
      <c r="L36" s="65">
        <v>7.76</v>
      </c>
      <c r="M36" s="73">
        <v>406.11164835164834</v>
      </c>
      <c r="N36" s="67">
        <v>10.29</v>
      </c>
      <c r="O36" s="201">
        <v>99.3</v>
      </c>
      <c r="P36" s="204">
        <v>0.1</v>
      </c>
      <c r="Q36" s="173">
        <v>0</v>
      </c>
      <c r="R36" s="173">
        <v>0.35399999999999998</v>
      </c>
      <c r="S36" s="173">
        <v>2.8000000000000001E-2</v>
      </c>
      <c r="T36" s="173">
        <v>0.51</v>
      </c>
      <c r="U36" s="173">
        <v>0.42599999999999999</v>
      </c>
      <c r="V36" s="173">
        <v>9.4339999999999993</v>
      </c>
      <c r="W36" s="173">
        <v>6.2E-2</v>
      </c>
      <c r="X36" s="173">
        <v>1.2E-2</v>
      </c>
      <c r="Y36" s="173">
        <v>0.156</v>
      </c>
      <c r="Z36" s="173">
        <v>5.0000000000000001E-3</v>
      </c>
      <c r="AA36" s="173">
        <v>9.5000000000000001E-2</v>
      </c>
      <c r="AB36" s="173">
        <v>1.518</v>
      </c>
      <c r="AC36" s="173">
        <v>0</v>
      </c>
      <c r="AD36" s="173">
        <v>1.006</v>
      </c>
      <c r="AE36" s="208">
        <v>28.067866000000006</v>
      </c>
      <c r="AF36" s="186">
        <v>1.9</v>
      </c>
      <c r="AG36" s="186">
        <v>0.09</v>
      </c>
      <c r="AH36" s="186">
        <v>0.06</v>
      </c>
      <c r="AI36" s="186">
        <v>0.04</v>
      </c>
      <c r="AJ36" s="186">
        <v>0</v>
      </c>
      <c r="AK36" s="186">
        <v>0</v>
      </c>
      <c r="AL36" s="186">
        <v>0</v>
      </c>
      <c r="AM36" s="186">
        <v>0.08</v>
      </c>
      <c r="AN36" s="186">
        <v>1.3</v>
      </c>
      <c r="AO36" s="186">
        <v>1.5</v>
      </c>
      <c r="AP36" s="186">
        <v>3.74</v>
      </c>
      <c r="AQ36" s="186">
        <v>0.16</v>
      </c>
      <c r="AR36" s="186">
        <v>0.26569999999999999</v>
      </c>
      <c r="AS36" s="186">
        <v>0</v>
      </c>
      <c r="AT36" s="186">
        <v>0</v>
      </c>
      <c r="AU36" s="186">
        <v>7.0000000000000007E-2</v>
      </c>
      <c r="AV36" s="186">
        <v>0.28000000000000003</v>
      </c>
      <c r="AW36" s="186">
        <v>10.72</v>
      </c>
      <c r="AX36" s="186">
        <v>0</v>
      </c>
      <c r="AY36" s="186">
        <v>0.09</v>
      </c>
      <c r="AZ36" s="187">
        <v>1.1599999999999999</v>
      </c>
      <c r="BA36" s="45">
        <f t="shared" si="0"/>
        <v>41.695321700000001</v>
      </c>
      <c r="BB36" s="49">
        <f t="shared" si="1"/>
        <v>1.0546434862912368</v>
      </c>
      <c r="BC36" s="210">
        <f t="shared" si="52"/>
        <v>1.8820351820168477</v>
      </c>
      <c r="BD36" s="215" t="str">
        <f t="shared" si="3"/>
        <v>Ca</v>
      </c>
      <c r="BE36" s="44" t="str">
        <f t="shared" si="4"/>
        <v>HCO3</v>
      </c>
      <c r="BF36" s="213"/>
      <c r="BG36" s="101">
        <f t="shared" si="5"/>
        <v>0.35399999999999998</v>
      </c>
      <c r="BH36" s="101">
        <f t="shared" si="6"/>
        <v>0.42599999999999999</v>
      </c>
      <c r="BI36" s="101">
        <f t="shared" si="7"/>
        <v>9.4339999999999993</v>
      </c>
      <c r="BJ36" s="101">
        <f t="shared" si="8"/>
        <v>28.067866000000006</v>
      </c>
      <c r="BK36" s="101">
        <f t="shared" si="9"/>
        <v>1.006</v>
      </c>
      <c r="BL36" s="102">
        <f t="shared" si="10"/>
        <v>0.156</v>
      </c>
      <c r="BM36" s="101">
        <f t="shared" si="11"/>
        <v>0</v>
      </c>
      <c r="BN36" s="101">
        <f t="shared" si="12"/>
        <v>0.51</v>
      </c>
      <c r="BO36" s="101">
        <f t="shared" si="13"/>
        <v>6.2E-2</v>
      </c>
      <c r="BP36" s="101">
        <f t="shared" si="14"/>
        <v>2.8000000000000001E-2</v>
      </c>
      <c r="BQ36" s="101">
        <f t="shared" si="15"/>
        <v>0</v>
      </c>
      <c r="BR36" s="101">
        <f t="shared" si="16"/>
        <v>0</v>
      </c>
      <c r="BS36" s="101">
        <f t="shared" si="17"/>
        <v>1.518</v>
      </c>
      <c r="BT36" s="101">
        <f t="shared" si="18"/>
        <v>5.0000000000000001E-3</v>
      </c>
      <c r="BU36" s="101">
        <f t="shared" si="19"/>
        <v>0</v>
      </c>
      <c r="BV36" s="101">
        <f t="shared" si="20"/>
        <v>1.2E-2</v>
      </c>
      <c r="BW36" s="103">
        <f t="shared" si="21"/>
        <v>9.5000000000000001E-2</v>
      </c>
      <c r="BX36" s="101">
        <f>BG36/Constants!C$6*Constants!D$6</f>
        <v>1.5398133085107308E-2</v>
      </c>
      <c r="BY36" s="101">
        <f>BH36/Constants!C$9*Constants!D$9</f>
        <v>3.5054515531783584E-2</v>
      </c>
      <c r="BZ36" s="101">
        <f>BI36/Constants!C$10*Constants!D$10</f>
        <v>0.47078197514846043</v>
      </c>
      <c r="CA36" s="101">
        <f>BJ36/Constants!C$21*Constants!D$21</f>
        <v>0.46000000000000008</v>
      </c>
      <c r="CB36" s="101">
        <f>BK36/Constants!C$20*Constants!D$20</f>
        <v>2.0944675659413756E-2</v>
      </c>
      <c r="CC36" s="102">
        <f>BL36/Constants!C$15*Constants!D$15</f>
        <v>4.4001918032324479E-3</v>
      </c>
      <c r="CD36" s="102">
        <f>BM36/Constants!C$5*Constants!D$5</f>
        <v>0</v>
      </c>
      <c r="CE36" s="101">
        <f>BN36/Constants!C$8*Constants!D$8</f>
        <v>1.3044045393277968E-2</v>
      </c>
      <c r="CF36" s="102">
        <f>BO36/Constants!C$11*Constants!D$11</f>
        <v>1.4152020086738188E-3</v>
      </c>
      <c r="CG36" s="102">
        <f>BP36/Constants!C$7*Constants!D$7</f>
        <v>1.5522527067406574E-3</v>
      </c>
      <c r="CH36" s="101">
        <f>BQ36/Constants!C$13*Constants!D$13</f>
        <v>0</v>
      </c>
      <c r="CI36" s="101">
        <f>BR36/Constants!C$12*Constants!D$12</f>
        <v>0</v>
      </c>
      <c r="CJ36" s="101">
        <f>BS36/Constants!C$18*Constants!D$18</f>
        <v>2.4481936105049763E-2</v>
      </c>
      <c r="CK36" s="101">
        <f>BT36/Constants!D$18*Constants!E$18</f>
        <v>5.7499999999999999E-3</v>
      </c>
      <c r="CL36" s="101">
        <f>BU36/Constants!C$19*Constants!D$19</f>
        <v>0</v>
      </c>
      <c r="CM36" s="102">
        <f>BV36/Constants!C$14/Constants!D$14</f>
        <v>6.3163213744315313E-4</v>
      </c>
      <c r="CN36" s="102">
        <f>BW36/Constants!C$17/Constants!D$17</f>
        <v>1.1889267120544654E-3</v>
      </c>
      <c r="CO36" s="217">
        <f t="shared" si="51"/>
        <v>1.8820351820168477</v>
      </c>
      <c r="CP36" s="104">
        <f t="shared" si="22"/>
        <v>1.8820351820168477</v>
      </c>
      <c r="CQ36" s="106">
        <f>R36*Constants!E$6</f>
        <v>0.76463999999999999</v>
      </c>
      <c r="CR36" s="106">
        <f>T36*Constants!E$8</f>
        <v>0.93840000000000001</v>
      </c>
      <c r="CS36" s="106">
        <f>U36*Constants!E$9</f>
        <v>1.6273199999999999</v>
      </c>
      <c r="CT36" s="106">
        <f>V36*Constants!E$10</f>
        <v>24.528399999999998</v>
      </c>
      <c r="CU36" s="106">
        <f>AE36*Constants!E$21</f>
        <v>20.068524190000002</v>
      </c>
      <c r="CV36" s="106">
        <f>AB36*Constants!E$18</f>
        <v>1.7456999999999998</v>
      </c>
      <c r="CW36" s="106">
        <f>AD36*Constants!E$20</f>
        <v>1.54924</v>
      </c>
      <c r="CX36" s="107">
        <f>Y36*Constants!E$15</f>
        <v>0.33384000000000003</v>
      </c>
      <c r="CY36" s="218">
        <f t="shared" si="23"/>
        <v>2.8661226951387677</v>
      </c>
      <c r="CZ36" s="102">
        <f t="shared" si="24"/>
        <v>6.5248521997716704</v>
      </c>
      <c r="DA36" s="102">
        <f t="shared" si="25"/>
        <v>87.628733689818901</v>
      </c>
      <c r="DB36" s="102">
        <f t="shared" si="26"/>
        <v>88.906522029984316</v>
      </c>
      <c r="DC36" s="102">
        <f t="shared" si="27"/>
        <v>4.0480831911403152</v>
      </c>
      <c r="DD36" s="102">
        <f t="shared" si="28"/>
        <v>0.85044728150052606</v>
      </c>
      <c r="DE36" s="102">
        <f t="shared" si="29"/>
        <v>0</v>
      </c>
      <c r="DF36" s="102">
        <f t="shared" si="30"/>
        <v>2.4279459289940108</v>
      </c>
      <c r="DG36" s="102">
        <f t="shared" si="31"/>
        <v>0.26341781648770163</v>
      </c>
      <c r="DH36" s="102">
        <f t="shared" si="32"/>
        <v>0.28892766978893641</v>
      </c>
      <c r="DI36" s="102">
        <f t="shared" si="33"/>
        <v>0</v>
      </c>
      <c r="DJ36" s="102">
        <f t="shared" si="34"/>
        <v>0</v>
      </c>
      <c r="DK36" s="102">
        <f t="shared" si="35"/>
        <v>4.7317473731745103</v>
      </c>
      <c r="DL36" s="102">
        <f t="shared" si="36"/>
        <v>1.1113315253748037</v>
      </c>
      <c r="DM36" s="102">
        <f t="shared" si="37"/>
        <v>0</v>
      </c>
      <c r="DN36" s="102">
        <f t="shared" si="38"/>
        <v>0.1220787316139908</v>
      </c>
      <c r="DO36" s="102">
        <f t="shared" si="39"/>
        <v>0.22978986721153721</v>
      </c>
      <c r="DP36" s="105">
        <f t="shared" si="40"/>
        <v>0</v>
      </c>
      <c r="DQ36" s="106">
        <f t="shared" si="41"/>
        <v>0</v>
      </c>
      <c r="DR36" s="106">
        <f t="shared" si="42"/>
        <v>87.628733689818901</v>
      </c>
      <c r="DS36" s="94">
        <f t="shared" si="43"/>
        <v>0</v>
      </c>
      <c r="DT36" s="106">
        <f t="shared" si="44"/>
        <v>88.906522029984316</v>
      </c>
      <c r="DU36" s="94">
        <f t="shared" si="45"/>
        <v>0</v>
      </c>
      <c r="DV36" s="106">
        <f t="shared" si="46"/>
        <v>0</v>
      </c>
      <c r="DW36" s="107">
        <f t="shared" si="47"/>
        <v>0</v>
      </c>
      <c r="DX36" s="54" t="str">
        <f t="shared" si="49"/>
        <v>Ca</v>
      </c>
      <c r="DY36" s="92" t="str">
        <f t="shared" si="50"/>
        <v>HCO3</v>
      </c>
    </row>
    <row r="37" spans="1:130" s="1" customFormat="1" x14ac:dyDescent="0.2">
      <c r="A37" s="39"/>
      <c r="B37" s="63" t="s">
        <v>178</v>
      </c>
      <c r="C37" s="243" t="s">
        <v>301</v>
      </c>
      <c r="D37" s="70" t="s">
        <v>316</v>
      </c>
      <c r="E37" s="77">
        <v>702805</v>
      </c>
      <c r="F37" s="71">
        <v>5217128</v>
      </c>
      <c r="G37" s="71">
        <v>2610</v>
      </c>
      <c r="H37" s="75">
        <v>43336</v>
      </c>
      <c r="I37" s="68">
        <v>2.4</v>
      </c>
      <c r="J37" s="113">
        <v>31</v>
      </c>
      <c r="K37" s="112">
        <f t="shared" si="48"/>
        <v>30.465309829999999</v>
      </c>
      <c r="L37" s="65">
        <v>7.87</v>
      </c>
      <c r="M37" s="73">
        <v>407.30637362637367</v>
      </c>
      <c r="N37" s="67">
        <v>10.45</v>
      </c>
      <c r="O37" s="201">
        <v>105.3</v>
      </c>
      <c r="P37" s="204">
        <v>0.21990000000000001</v>
      </c>
      <c r="Q37" s="173">
        <v>0</v>
      </c>
      <c r="R37" s="173">
        <v>0</v>
      </c>
      <c r="S37" s="173">
        <v>1.2999999999999999E-2</v>
      </c>
      <c r="T37" s="173">
        <v>0.94499999999999995</v>
      </c>
      <c r="U37" s="173">
        <v>0.30499999999999999</v>
      </c>
      <c r="V37" s="173">
        <v>4.5339999999999998</v>
      </c>
      <c r="W37" s="173">
        <v>5.2999999999999999E-2</v>
      </c>
      <c r="X37" s="173">
        <v>5.0999999999999997E-2</v>
      </c>
      <c r="Y37" s="179">
        <v>0.15</v>
      </c>
      <c r="Z37" s="173">
        <v>1.0999999999999999E-2</v>
      </c>
      <c r="AA37" s="173">
        <v>0.183</v>
      </c>
      <c r="AB37" s="173">
        <v>1.29</v>
      </c>
      <c r="AC37" s="173">
        <v>0.109</v>
      </c>
      <c r="AD37" s="173">
        <v>2.8380000000000001</v>
      </c>
      <c r="AE37" s="208">
        <v>13.423762</v>
      </c>
      <c r="AF37" s="186">
        <v>198.88</v>
      </c>
      <c r="AG37" s="186">
        <v>0.47</v>
      </c>
      <c r="AH37" s="186">
        <v>0.06</v>
      </c>
      <c r="AI37" s="186">
        <v>0.51</v>
      </c>
      <c r="AJ37" s="186">
        <v>22.54</v>
      </c>
      <c r="AK37" s="186">
        <v>141.29</v>
      </c>
      <c r="AL37" s="186">
        <v>0</v>
      </c>
      <c r="AM37" s="186">
        <v>0.5</v>
      </c>
      <c r="AN37" s="186">
        <v>4.5999999999999996</v>
      </c>
      <c r="AO37" s="186">
        <v>6.61</v>
      </c>
      <c r="AP37" s="186">
        <v>0.67</v>
      </c>
      <c r="AQ37" s="186">
        <v>0.28999999999999998</v>
      </c>
      <c r="AR37" s="186">
        <v>0.32890000000000003</v>
      </c>
      <c r="AS37" s="186">
        <v>0.01</v>
      </c>
      <c r="AT37" s="186">
        <v>0.04</v>
      </c>
      <c r="AU37" s="186">
        <v>0</v>
      </c>
      <c r="AV37" s="186">
        <v>0.04</v>
      </c>
      <c r="AW37" s="186">
        <v>6.61</v>
      </c>
      <c r="AX37" s="186">
        <v>0.04</v>
      </c>
      <c r="AY37" s="186">
        <v>1.39</v>
      </c>
      <c r="AZ37" s="187">
        <v>2.85</v>
      </c>
      <c r="BA37" s="45">
        <f t="shared" si="0"/>
        <v>24.293490899999998</v>
      </c>
      <c r="BB37" s="49">
        <f t="shared" si="1"/>
        <v>0.60852890710417373</v>
      </c>
      <c r="BC37" s="210">
        <f t="shared" si="52"/>
        <v>-6.8774398823011245</v>
      </c>
      <c r="BD37" s="215" t="str">
        <f t="shared" si="3"/>
        <v>Ca</v>
      </c>
      <c r="BE37" s="44" t="str">
        <f t="shared" si="4"/>
        <v>HCO3</v>
      </c>
      <c r="BF37" s="213" t="s">
        <v>354</v>
      </c>
      <c r="BG37" s="101">
        <f t="shared" si="5"/>
        <v>0</v>
      </c>
      <c r="BH37" s="101">
        <f t="shared" si="6"/>
        <v>0.30499999999999999</v>
      </c>
      <c r="BI37" s="101">
        <f t="shared" si="7"/>
        <v>4.5339999999999998</v>
      </c>
      <c r="BJ37" s="101">
        <f t="shared" si="8"/>
        <v>13.423762</v>
      </c>
      <c r="BK37" s="101">
        <f t="shared" si="9"/>
        <v>2.8380000000000001</v>
      </c>
      <c r="BL37" s="102">
        <f t="shared" si="10"/>
        <v>0.15</v>
      </c>
      <c r="BM37" s="101">
        <f t="shared" si="11"/>
        <v>0</v>
      </c>
      <c r="BN37" s="101">
        <f t="shared" si="12"/>
        <v>0.94499999999999995</v>
      </c>
      <c r="BO37" s="101">
        <f t="shared" si="13"/>
        <v>5.2999999999999999E-2</v>
      </c>
      <c r="BP37" s="101">
        <f t="shared" si="14"/>
        <v>1.2999999999999999E-2</v>
      </c>
      <c r="BQ37" s="101">
        <f t="shared" si="15"/>
        <v>2.2539999999999998E-2</v>
      </c>
      <c r="BR37" s="101">
        <f t="shared" si="16"/>
        <v>0.14129</v>
      </c>
      <c r="BS37" s="101">
        <f t="shared" si="17"/>
        <v>1.29</v>
      </c>
      <c r="BT37" s="101">
        <f t="shared" si="18"/>
        <v>1.0999999999999999E-2</v>
      </c>
      <c r="BU37" s="101">
        <f t="shared" si="19"/>
        <v>0.109</v>
      </c>
      <c r="BV37" s="101">
        <f t="shared" si="20"/>
        <v>5.0999999999999997E-2</v>
      </c>
      <c r="BW37" s="103">
        <f t="shared" si="21"/>
        <v>0.183</v>
      </c>
      <c r="BX37" s="101">
        <f>BG37/Constants!C$6*Constants!D$6</f>
        <v>0</v>
      </c>
      <c r="BY37" s="101">
        <f>BH37/Constants!C$9*Constants!D$9</f>
        <v>2.5097716519234724E-2</v>
      </c>
      <c r="BZ37" s="101">
        <f>BI37/Constants!C$10*Constants!D$10</f>
        <v>0.22625879534906929</v>
      </c>
      <c r="CA37" s="101">
        <f>BJ37/Constants!C$21*Constants!D$21</f>
        <v>0.22</v>
      </c>
      <c r="CB37" s="101">
        <f>BK37/Constants!C$20*Constants!D$20</f>
        <v>5.9086470697232843E-2</v>
      </c>
      <c r="CC37" s="102">
        <f>BL37/Constants!C$15*Constants!D$15</f>
        <v>4.2309536569542774E-3</v>
      </c>
      <c r="CD37" s="102">
        <f>BM37/Constants!C$5*Constants!D$5</f>
        <v>0</v>
      </c>
      <c r="CE37" s="101">
        <f>BN37/Constants!C$8*Constants!D$8</f>
        <v>2.4169848816956233E-2</v>
      </c>
      <c r="CF37" s="102">
        <f>BO37/Constants!C$11*Constants!D$11</f>
        <v>1.2097694590276192E-3</v>
      </c>
      <c r="CG37" s="102">
        <f>BP37/Constants!C$7*Constants!D$7</f>
        <v>7.2068875670101948E-4</v>
      </c>
      <c r="CH37" s="101">
        <f>BQ37/Constants!C$13*Constants!D$13</f>
        <v>8.2195277600510526E-4</v>
      </c>
      <c r="CI37" s="101">
        <f>BR37/Constants!C$12*Constants!D$12</f>
        <v>5.0600769988360644E-3</v>
      </c>
      <c r="CJ37" s="101">
        <f>BS37/Constants!C$18*Constants!D$18</f>
        <v>2.0804807361998811E-2</v>
      </c>
      <c r="CK37" s="101">
        <f>BT37/Constants!D$18*Constants!E$18</f>
        <v>1.2649999999999998E-2</v>
      </c>
      <c r="CL37" s="101">
        <f>BU37/Constants!C$19*Constants!D$19</f>
        <v>3.4431418300667361E-3</v>
      </c>
      <c r="CM37" s="102">
        <f>BV37/Constants!C$14/Constants!D$14</f>
        <v>2.6844365841334006E-3</v>
      </c>
      <c r="CN37" s="102">
        <f>BW37/Constants!C$17/Constants!D$17</f>
        <v>2.2902482979575492E-3</v>
      </c>
      <c r="CO37" s="217">
        <f t="shared" si="51"/>
        <v>-6.8774398823011245</v>
      </c>
      <c r="CP37" s="104">
        <f t="shared" si="22"/>
        <v>6.8774398823011245</v>
      </c>
      <c r="CQ37" s="106">
        <f>R37*Constants!E$6</f>
        <v>0</v>
      </c>
      <c r="CR37" s="106">
        <f>T37*Constants!E$8</f>
        <v>1.7387999999999999</v>
      </c>
      <c r="CS37" s="106">
        <f>U37*Constants!E$9</f>
        <v>1.1651</v>
      </c>
      <c r="CT37" s="106">
        <f>V37*Constants!E$10</f>
        <v>11.788399999999999</v>
      </c>
      <c r="CU37" s="106">
        <f>AE37*Constants!E$21</f>
        <v>9.5979898299999995</v>
      </c>
      <c r="CV37" s="106">
        <f>AB37*Constants!E$18</f>
        <v>1.4834999999999998</v>
      </c>
      <c r="CW37" s="106">
        <f>AD37*Constants!E$20</f>
        <v>4.37052</v>
      </c>
      <c r="CX37" s="107">
        <f>Y37*Constants!E$15</f>
        <v>0.32100000000000001</v>
      </c>
      <c r="CY37" s="218">
        <f t="shared" si="23"/>
        <v>0</v>
      </c>
      <c r="CZ37" s="102">
        <f t="shared" si="24"/>
        <v>8.8578451689655875</v>
      </c>
      <c r="DA37" s="102">
        <f t="shared" si="25"/>
        <v>79.854490976609284</v>
      </c>
      <c r="DB37" s="102">
        <f t="shared" si="26"/>
        <v>67.652744694370028</v>
      </c>
      <c r="DC37" s="102">
        <f t="shared" si="27"/>
        <v>18.169826895323951</v>
      </c>
      <c r="DD37" s="102">
        <f t="shared" si="28"/>
        <v>1.3010710343983589</v>
      </c>
      <c r="DE37" s="102">
        <f t="shared" si="29"/>
        <v>0</v>
      </c>
      <c r="DF37" s="102">
        <f t="shared" si="30"/>
        <v>8.5303688251409291</v>
      </c>
      <c r="DG37" s="102">
        <f t="shared" si="31"/>
        <v>0.42696914478244574</v>
      </c>
      <c r="DH37" s="102">
        <f t="shared" si="32"/>
        <v>0.25435578639114353</v>
      </c>
      <c r="DI37" s="102">
        <f t="shared" si="33"/>
        <v>0.29009533279550642</v>
      </c>
      <c r="DJ37" s="102">
        <f t="shared" si="34"/>
        <v>1.7858747653151281</v>
      </c>
      <c r="DK37" s="102">
        <f t="shared" si="35"/>
        <v>6.3977378221675245</v>
      </c>
      <c r="DL37" s="102">
        <f t="shared" si="36"/>
        <v>3.8900328199262759</v>
      </c>
      <c r="DM37" s="102">
        <f t="shared" si="37"/>
        <v>1.0588090689818677</v>
      </c>
      <c r="DN37" s="102">
        <f t="shared" si="38"/>
        <v>0.82549774033910772</v>
      </c>
      <c r="DO37" s="102">
        <f t="shared" si="39"/>
        <v>0.704279924492898</v>
      </c>
      <c r="DP37" s="105">
        <f t="shared" si="40"/>
        <v>0</v>
      </c>
      <c r="DQ37" s="106">
        <f t="shared" si="41"/>
        <v>0</v>
      </c>
      <c r="DR37" s="106">
        <f t="shared" si="42"/>
        <v>79.854490976609284</v>
      </c>
      <c r="DS37" s="94">
        <f t="shared" si="43"/>
        <v>0</v>
      </c>
      <c r="DT37" s="106">
        <f t="shared" si="44"/>
        <v>67.652744694370028</v>
      </c>
      <c r="DU37" s="94">
        <f t="shared" si="45"/>
        <v>0</v>
      </c>
      <c r="DV37" s="106">
        <f t="shared" si="46"/>
        <v>0</v>
      </c>
      <c r="DW37" s="107">
        <f t="shared" si="47"/>
        <v>0</v>
      </c>
      <c r="DX37" s="54" t="str">
        <f t="shared" si="49"/>
        <v>Ca</v>
      </c>
      <c r="DY37" s="92" t="str">
        <f t="shared" si="50"/>
        <v>HCO3</v>
      </c>
      <c r="DZ37" s="3"/>
    </row>
    <row r="38" spans="1:130" x14ac:dyDescent="0.2">
      <c r="A38" s="40"/>
      <c r="B38" s="63" t="s">
        <v>179</v>
      </c>
      <c r="C38" s="243" t="s">
        <v>301</v>
      </c>
      <c r="D38" s="70" t="s">
        <v>316</v>
      </c>
      <c r="E38" s="77">
        <v>703096</v>
      </c>
      <c r="F38" s="71">
        <v>5216952</v>
      </c>
      <c r="G38" s="71">
        <v>2669</v>
      </c>
      <c r="H38" s="75">
        <v>43336</v>
      </c>
      <c r="I38" s="68">
        <v>4</v>
      </c>
      <c r="J38" s="113">
        <v>51</v>
      </c>
      <c r="K38" s="112">
        <f t="shared" si="48"/>
        <v>50.502572479999998</v>
      </c>
      <c r="L38" s="65">
        <v>8.0299999999999994</v>
      </c>
      <c r="M38" s="73">
        <v>377.73186813186817</v>
      </c>
      <c r="N38" s="67">
        <v>10.15</v>
      </c>
      <c r="O38" s="201">
        <v>105.8</v>
      </c>
      <c r="P38" s="204">
        <v>0.17299999999999996</v>
      </c>
      <c r="Q38" s="173">
        <v>0</v>
      </c>
      <c r="R38" s="173">
        <v>0.35899999999999999</v>
      </c>
      <c r="S38" s="173">
        <v>5.1999999999999998E-2</v>
      </c>
      <c r="T38" s="173">
        <v>1.456</v>
      </c>
      <c r="U38" s="173">
        <v>0.222</v>
      </c>
      <c r="V38" s="173">
        <v>7.6150000000000002</v>
      </c>
      <c r="W38" s="173">
        <v>5.8999999999999997E-2</v>
      </c>
      <c r="X38" s="173">
        <v>9.7000000000000003E-2</v>
      </c>
      <c r="Y38" s="173">
        <v>0.16200000000000001</v>
      </c>
      <c r="Z38" s="173">
        <v>0</v>
      </c>
      <c r="AA38" s="173">
        <v>0.04</v>
      </c>
      <c r="AB38" s="173">
        <v>1.532</v>
      </c>
      <c r="AC38" s="173">
        <v>0</v>
      </c>
      <c r="AD38" s="173">
        <v>6.7089999999999996</v>
      </c>
      <c r="AE38" s="208">
        <v>19.525472000000001</v>
      </c>
      <c r="AF38" s="186">
        <v>1.31</v>
      </c>
      <c r="AG38" s="186">
        <v>0.1</v>
      </c>
      <c r="AH38" s="186">
        <v>0.16</v>
      </c>
      <c r="AI38" s="186">
        <v>0.04</v>
      </c>
      <c r="AJ38" s="186">
        <v>0.03</v>
      </c>
      <c r="AK38" s="186">
        <v>1.31</v>
      </c>
      <c r="AL38" s="186">
        <v>0</v>
      </c>
      <c r="AM38" s="186">
        <v>0.05</v>
      </c>
      <c r="AN38" s="186">
        <v>0.27</v>
      </c>
      <c r="AO38" s="186">
        <v>0.32</v>
      </c>
      <c r="AP38" s="186">
        <v>0.93</v>
      </c>
      <c r="AQ38" s="186">
        <v>0</v>
      </c>
      <c r="AR38" s="186">
        <v>2.2682000000000002</v>
      </c>
      <c r="AS38" s="186">
        <v>0</v>
      </c>
      <c r="AT38" s="186">
        <v>0.01</v>
      </c>
      <c r="AU38" s="186">
        <v>0</v>
      </c>
      <c r="AV38" s="186">
        <v>0.11</v>
      </c>
      <c r="AW38" s="186">
        <v>1.64</v>
      </c>
      <c r="AX38" s="186">
        <v>0.01</v>
      </c>
      <c r="AY38" s="186">
        <v>0.01</v>
      </c>
      <c r="AZ38" s="187">
        <v>3.43</v>
      </c>
      <c r="BA38" s="45">
        <f t="shared" ref="BA38:BA69" si="53">SUM(Q38:AE38)+SUM(AF38:AZ38)/1000</f>
        <v>37.840470199999999</v>
      </c>
      <c r="BB38" s="49">
        <f t="shared" ref="BB38:BB69" si="54">SUM(BX38:CN38)</f>
        <v>0.94997260828718277</v>
      </c>
      <c r="BC38" s="210">
        <f t="shared" si="52"/>
        <v>-4.1215703853168089</v>
      </c>
      <c r="BD38" s="215" t="str">
        <f t="shared" si="3"/>
        <v>Ca</v>
      </c>
      <c r="BE38" s="44" t="str">
        <f t="shared" si="4"/>
        <v>HCO3-SO4</v>
      </c>
      <c r="BF38" s="213" t="s">
        <v>355</v>
      </c>
      <c r="BG38" s="101">
        <f t="shared" ref="BG38:BG69" si="55">IF(ISNUMBER(R38),R38,0)</f>
        <v>0.35899999999999999</v>
      </c>
      <c r="BH38" s="101">
        <f t="shared" ref="BH38:BH69" si="56">IF(ISNUMBER(U38),U38,0)</f>
        <v>0.222</v>
      </c>
      <c r="BI38" s="101">
        <f t="shared" ref="BI38:BI69" si="57">IF(ISNUMBER(V38),V38,0)</f>
        <v>7.6150000000000002</v>
      </c>
      <c r="BJ38" s="101">
        <f t="shared" ref="BJ38:BJ69" si="58">IF(ISNUMBER(AE38),AE38,0)</f>
        <v>19.525472000000001</v>
      </c>
      <c r="BK38" s="101">
        <f t="shared" ref="BK38:BK69" si="59">IF(ISNUMBER(AD38),AD38,0)</f>
        <v>6.7089999999999996</v>
      </c>
      <c r="BL38" s="102">
        <f t="shared" ref="BL38:BL69" si="60">IF(ISNUMBER(Y38),Y38,0)</f>
        <v>0.16200000000000001</v>
      </c>
      <c r="BM38" s="101">
        <f t="shared" ref="BM38:BM69" si="61">IF(ISNUMBER(Q38),Q38,0)</f>
        <v>0</v>
      </c>
      <c r="BN38" s="101">
        <f t="shared" ref="BN38:BN69" si="62">IF(ISNUMBER(T38),T38,0)</f>
        <v>1.456</v>
      </c>
      <c r="BO38" s="101">
        <f t="shared" ref="BO38:BO69" si="63">IF(ISNUMBER(W38),W38,0)</f>
        <v>5.8999999999999997E-2</v>
      </c>
      <c r="BP38" s="101">
        <f t="shared" ref="BP38:BP69" si="64">IF(ISNUMBER(S38),S38,0)</f>
        <v>5.1999999999999998E-2</v>
      </c>
      <c r="BQ38" s="101">
        <f t="shared" ref="BQ38:BQ69" si="65">IF(ISNUMBER(AJ38),AJ38,0)/1000</f>
        <v>2.9999999999999997E-5</v>
      </c>
      <c r="BR38" s="101">
        <f t="shared" ref="BR38:BR69" si="66">IF(ISNUMBER(AK38),AK38,0)/1000</f>
        <v>1.31E-3</v>
      </c>
      <c r="BS38" s="101">
        <f t="shared" ref="BS38:BS69" si="67">IF(ISNUMBER(AB38),AB38,0)</f>
        <v>1.532</v>
      </c>
      <c r="BT38" s="101">
        <f t="shared" ref="BT38:BT69" si="68">IF(ISNUMBER(Z38),Z38,0)</f>
        <v>0</v>
      </c>
      <c r="BU38" s="101">
        <f t="shared" ref="BU38:BU69" si="69">IF(ISNUMBER(AC38),AC38,0)</f>
        <v>0</v>
      </c>
      <c r="BV38" s="101">
        <f t="shared" ref="BV38:BV69" si="70">IF(ISNUMBER(X38),X38,0)</f>
        <v>9.7000000000000003E-2</v>
      </c>
      <c r="BW38" s="103">
        <f t="shared" ref="BW38:BW69" si="71">IF(ISNUMBER(AA38),AA38,0)</f>
        <v>0.04</v>
      </c>
      <c r="BX38" s="101">
        <f>BG38/Constants!C$6*Constants!D$6</f>
        <v>1.5615620840546678E-2</v>
      </c>
      <c r="BY38" s="101">
        <f>BH38/Constants!C$9*Constants!D$9</f>
        <v>1.826784612219708E-2</v>
      </c>
      <c r="BZ38" s="101">
        <f>BI38/Constants!C$10*Constants!D$10</f>
        <v>0.38000898248415588</v>
      </c>
      <c r="CA38" s="101">
        <f>BJ38/Constants!C$21*Constants!D$21</f>
        <v>0.32</v>
      </c>
      <c r="CB38" s="101">
        <f>BK38/Constants!C$20*Constants!D$20</f>
        <v>0.13967975049603071</v>
      </c>
      <c r="CC38" s="102">
        <f>BL38/Constants!C$15*Constants!D$15</f>
        <v>4.5694299495106193E-3</v>
      </c>
      <c r="CD38" s="102">
        <f>BM38/Constants!C$5*Constants!D$5</f>
        <v>0</v>
      </c>
      <c r="CE38" s="101">
        <f>BN38/Constants!C$8*Constants!D$8</f>
        <v>3.7239470769828864E-2</v>
      </c>
      <c r="CF38" s="102">
        <f>BO38/Constants!C$11*Constants!D$11</f>
        <v>1.3467244921250854E-3</v>
      </c>
      <c r="CG38" s="102">
        <f>BP38/Constants!C$7*Constants!D$7</f>
        <v>2.8827550268040779E-3</v>
      </c>
      <c r="CH38" s="101">
        <f>BQ38/Constants!C$13*Constants!D$13</f>
        <v>1.0939921597228552E-6</v>
      </c>
      <c r="CI38" s="101">
        <f>BR38/Constants!C$12*Constants!D$12</f>
        <v>4.6915569880920401E-5</v>
      </c>
      <c r="CJ38" s="101">
        <f>BS38/Constants!C$18*Constants!D$18</f>
        <v>2.4707724712079208E-2</v>
      </c>
      <c r="CK38" s="101">
        <f>BT38/Constants!D$18*Constants!E$18</f>
        <v>0</v>
      </c>
      <c r="CL38" s="101">
        <f>BU38/Constants!C$19*Constants!D$19</f>
        <v>0</v>
      </c>
      <c r="CM38" s="102">
        <f>BV38/Constants!C$14/Constants!D$14</f>
        <v>5.1056931109988209E-3</v>
      </c>
      <c r="CN38" s="102">
        <f>BW38/Constants!C$17/Constants!D$17</f>
        <v>5.0060072086503804E-4</v>
      </c>
      <c r="CO38" s="217">
        <f t="shared" si="51"/>
        <v>-4.1215703853168089</v>
      </c>
      <c r="CP38" s="104">
        <f t="shared" ref="CP38:CP69" si="72">ABS(BC38)</f>
        <v>4.1215703853168089</v>
      </c>
      <c r="CQ38" s="106">
        <f>R38*Constants!E$6</f>
        <v>0.77544000000000002</v>
      </c>
      <c r="CR38" s="106">
        <f>T38*Constants!E$8</f>
        <v>2.6790400000000001</v>
      </c>
      <c r="CS38" s="106">
        <f>U38*Constants!E$9</f>
        <v>0.84804000000000002</v>
      </c>
      <c r="CT38" s="106">
        <f>V38*Constants!E$10</f>
        <v>19.798999999999999</v>
      </c>
      <c r="CU38" s="106">
        <f>AE38*Constants!E$21</f>
        <v>13.96071248</v>
      </c>
      <c r="CV38" s="106">
        <f>AB38*Constants!E$18</f>
        <v>1.7617999999999998</v>
      </c>
      <c r="CW38" s="106">
        <f>AD38*Constants!E$20</f>
        <v>10.331859999999999</v>
      </c>
      <c r="CX38" s="107">
        <f>Y38*Constants!E$15</f>
        <v>0.34668000000000004</v>
      </c>
      <c r="CY38" s="218">
        <f t="shared" ref="CY38:CY69" si="73">BX38/SUM($BX38:$BZ38,$CD38:$CI38)*100</f>
        <v>3.4289192365673862</v>
      </c>
      <c r="CZ38" s="102">
        <f t="shared" ref="CZ38:CZ69" si="74">BY38/SUM($BX38:$BZ38,$CD38:$CI38)*100</f>
        <v>4.0113018636063149</v>
      </c>
      <c r="DA38" s="102">
        <f t="shared" ref="DA38:DA69" si="75">BZ38/SUM($BX38:$BZ38,$CD38:$CI38)*100</f>
        <v>83.443375285148406</v>
      </c>
      <c r="DB38" s="102">
        <f t="shared" ref="DB38:DB69" si="76">CA38/SUM($CA38:$CC38,$CJ38:$CN38)*100</f>
        <v>64.703560769147316</v>
      </c>
      <c r="DC38" s="102">
        <f t="shared" ref="DC38:DC69" si="77">CB38/SUM($CA38:$CC38,$CJ38:$CN38)*100</f>
        <v>28.243053826372677</v>
      </c>
      <c r="DD38" s="102">
        <f t="shared" ref="DD38:DD69" si="78">CC38/SUM($CA38:$CC38,$CJ38:$CN38)*100</f>
        <v>0.92393246380788152</v>
      </c>
      <c r="DE38" s="102">
        <f t="shared" ref="DE38:DE69" si="79">CD38/SUM($BX38:$BZ38,$CD38:$CI38)*100</f>
        <v>0</v>
      </c>
      <c r="DF38" s="102">
        <f t="shared" ref="DF38:DF69" si="80">CE38/SUM($BX38:$BZ38,$CD38:$CI38)*100</f>
        <v>8.1771412732242563</v>
      </c>
      <c r="DG38" s="102">
        <f t="shared" ref="DG38:DG69" si="81">CF38/SUM($BX38:$BZ38,$CD38:$CI38)*100</f>
        <v>0.29571731822623365</v>
      </c>
      <c r="DH38" s="102">
        <f t="shared" ref="DH38:DH69" si="82">CG38/SUM($BX38:$BZ38,$CD38:$CI38)*100</f>
        <v>0.63300295688876274</v>
      </c>
      <c r="DI38" s="102">
        <f t="shared" ref="DI38:DI69" si="83">CH38/SUM($BX38:$BZ38,$CD38:$CI38)*100</f>
        <v>2.4022168567178627E-4</v>
      </c>
      <c r="DJ38" s="102">
        <f t="shared" ref="DJ38:DJ69" si="84">CI38/SUM($BX38:$BZ38,$CD38:$CI38)*100</f>
        <v>1.030184465298388E-2</v>
      </c>
      <c r="DK38" s="102">
        <f t="shared" ref="DK38:DK69" si="85">CJ38/SUM($CA38:$CC38,$CJ38:$CN38)*100</f>
        <v>4.9958680230480619</v>
      </c>
      <c r="DL38" s="102">
        <f t="shared" ref="DL38:DL69" si="86">CK38/SUM($CA38:$CC38,$CJ38:$CN38)*100</f>
        <v>0</v>
      </c>
      <c r="DM38" s="102">
        <f t="shared" ref="DM38:DM69" si="87">CL38/SUM($CA38:$CC38,$CJ38:$CN38)*100</f>
        <v>0</v>
      </c>
      <c r="DN38" s="102">
        <f t="shared" ref="DN38:DN69" si="88">CM38/SUM($CA38:$CC38,$CJ38:$CN38)*100</f>
        <v>1.0323641389879032</v>
      </c>
      <c r="DO38" s="102">
        <f t="shared" ref="DO38:DO69" si="89">CN38/SUM($CA38:$CC38,$CJ38:$CN38)*100</f>
        <v>0.10122077863615607</v>
      </c>
      <c r="DP38" s="105">
        <f t="shared" ref="DP38:DP69" si="90">IF(CY38&gt;20,CY38,0)</f>
        <v>0</v>
      </c>
      <c r="DQ38" s="106">
        <f t="shared" ref="DQ38:DQ69" si="91">IF(CZ38&gt;20,CZ38,0)</f>
        <v>0</v>
      </c>
      <c r="DR38" s="106">
        <f t="shared" ref="DR38:DR69" si="92">IF(DA38&gt;20,DA38,0)</f>
        <v>83.443375285148406</v>
      </c>
      <c r="DS38" s="94">
        <f t="shared" ref="DS38:DS69" si="93">IF(DF38&gt;20,DF38,IF(DI38&gt;20,DI38,IF(DJ38&gt;20,DJ38,0)))</f>
        <v>0</v>
      </c>
      <c r="DT38" s="106">
        <f t="shared" ref="DT38:DT69" si="94">IF(DB38&gt;20,DB38,0)</f>
        <v>64.703560769147316</v>
      </c>
      <c r="DU38" s="94">
        <f t="shared" si="45"/>
        <v>0</v>
      </c>
      <c r="DV38" s="106">
        <f t="shared" ref="DV38:DV69" si="95">IF(DC38&gt;20,DC38,0)</f>
        <v>28.243053826372677</v>
      </c>
      <c r="DW38" s="107">
        <f t="shared" ref="DW38:DW69" si="96">IF(DD38&gt;20,DD38,0)</f>
        <v>0</v>
      </c>
      <c r="DX38" s="54" t="str">
        <f t="shared" si="49"/>
        <v>Ca</v>
      </c>
      <c r="DY38" s="92" t="str">
        <f t="shared" si="50"/>
        <v>HCO3-SO4</v>
      </c>
    </row>
    <row r="39" spans="1:130" s="1" customFormat="1" x14ac:dyDescent="0.2">
      <c r="A39" s="39"/>
      <c r="B39" s="63" t="s">
        <v>180</v>
      </c>
      <c r="C39" s="82" t="s">
        <v>356</v>
      </c>
      <c r="D39" s="70" t="s">
        <v>316</v>
      </c>
      <c r="E39" s="77">
        <v>702890</v>
      </c>
      <c r="F39" s="71">
        <v>5216827</v>
      </c>
      <c r="G39" s="71">
        <v>2692</v>
      </c>
      <c r="H39" s="75">
        <v>43336</v>
      </c>
      <c r="I39" s="68">
        <v>0.1</v>
      </c>
      <c r="J39" s="113">
        <v>3.56</v>
      </c>
      <c r="K39" s="112">
        <f t="shared" si="48"/>
        <v>7.6730135899999992</v>
      </c>
      <c r="L39" s="65">
        <v>7.01</v>
      </c>
      <c r="M39" s="73">
        <v>397.29472527472529</v>
      </c>
      <c r="N39" s="67">
        <v>10.9</v>
      </c>
      <c r="O39" s="201">
        <v>103</v>
      </c>
      <c r="P39" s="204">
        <v>4.3666666666666663</v>
      </c>
      <c r="Q39" s="173">
        <v>0</v>
      </c>
      <c r="R39" s="173">
        <v>0</v>
      </c>
      <c r="S39" s="173">
        <v>7.9000000000000001E-2</v>
      </c>
      <c r="T39" s="173">
        <v>0.46700000000000003</v>
      </c>
      <c r="U39" s="173">
        <v>0.13200000000000001</v>
      </c>
      <c r="V39" s="179">
        <v>1</v>
      </c>
      <c r="W39" s="173">
        <v>0</v>
      </c>
      <c r="X39" s="173">
        <v>5.0000000000000001E-3</v>
      </c>
      <c r="Y39" s="173">
        <v>0.112</v>
      </c>
      <c r="Z39" s="173">
        <v>0</v>
      </c>
      <c r="AA39" s="173">
        <v>1.4999999999999999E-2</v>
      </c>
      <c r="AB39" s="173">
        <v>0.504</v>
      </c>
      <c r="AC39" s="173">
        <v>0</v>
      </c>
      <c r="AD39" s="173">
        <v>0.17699999999999999</v>
      </c>
      <c r="AE39" s="208">
        <v>3.6610260000000006</v>
      </c>
      <c r="AF39" s="186">
        <v>8.1199999999999992</v>
      </c>
      <c r="AG39" s="186">
        <v>0.54</v>
      </c>
      <c r="AH39" s="186">
        <v>0.01</v>
      </c>
      <c r="AI39" s="186">
        <v>0.04</v>
      </c>
      <c r="AJ39" s="186">
        <v>0.45</v>
      </c>
      <c r="AK39" s="186">
        <v>8.9600000000000009</v>
      </c>
      <c r="AL39" s="186">
        <v>0</v>
      </c>
      <c r="AM39" s="186">
        <v>0.06</v>
      </c>
      <c r="AN39" s="186">
        <v>0.28999999999999998</v>
      </c>
      <c r="AO39" s="186">
        <v>0.68</v>
      </c>
      <c r="AP39" s="186">
        <v>0.15</v>
      </c>
      <c r="AQ39" s="186">
        <v>0.04</v>
      </c>
      <c r="AR39" s="186">
        <v>0.1186</v>
      </c>
      <c r="AS39" s="186">
        <v>0</v>
      </c>
      <c r="AT39" s="186">
        <v>0.01</v>
      </c>
      <c r="AU39" s="186">
        <v>0</v>
      </c>
      <c r="AV39" s="186">
        <v>0.02</v>
      </c>
      <c r="AW39" s="186">
        <v>0.52</v>
      </c>
      <c r="AX39" s="186">
        <v>0</v>
      </c>
      <c r="AY39" s="186">
        <v>0.06</v>
      </c>
      <c r="AZ39" s="187">
        <v>0.06</v>
      </c>
      <c r="BA39" s="45">
        <f t="shared" si="53"/>
        <v>6.1721546000000007</v>
      </c>
      <c r="BB39" s="49">
        <f t="shared" si="54"/>
        <v>0.15284927809089127</v>
      </c>
      <c r="BC39" s="210">
        <f t="shared" si="52"/>
        <v>1.3099633884831916</v>
      </c>
      <c r="BD39" s="215" t="str">
        <f t="shared" si="3"/>
        <v>Ca</v>
      </c>
      <c r="BE39" s="44" t="str">
        <f t="shared" si="4"/>
        <v>HCO3</v>
      </c>
      <c r="BF39" s="213" t="s">
        <v>346</v>
      </c>
      <c r="BG39" s="101">
        <f t="shared" si="55"/>
        <v>0</v>
      </c>
      <c r="BH39" s="101">
        <f t="shared" si="56"/>
        <v>0.13200000000000001</v>
      </c>
      <c r="BI39" s="101">
        <f t="shared" si="57"/>
        <v>1</v>
      </c>
      <c r="BJ39" s="101">
        <f t="shared" si="58"/>
        <v>3.6610260000000006</v>
      </c>
      <c r="BK39" s="101">
        <f t="shared" si="59"/>
        <v>0.17699999999999999</v>
      </c>
      <c r="BL39" s="102">
        <f t="shared" si="60"/>
        <v>0.112</v>
      </c>
      <c r="BM39" s="101">
        <f t="shared" si="61"/>
        <v>0</v>
      </c>
      <c r="BN39" s="101">
        <f t="shared" si="62"/>
        <v>0.46700000000000003</v>
      </c>
      <c r="BO39" s="101">
        <f t="shared" si="63"/>
        <v>0</v>
      </c>
      <c r="BP39" s="101">
        <f t="shared" si="64"/>
        <v>7.9000000000000001E-2</v>
      </c>
      <c r="BQ39" s="101">
        <f t="shared" si="65"/>
        <v>4.4999999999999999E-4</v>
      </c>
      <c r="BR39" s="101">
        <f t="shared" si="66"/>
        <v>8.9600000000000009E-3</v>
      </c>
      <c r="BS39" s="101">
        <f t="shared" si="67"/>
        <v>0.504</v>
      </c>
      <c r="BT39" s="101">
        <f t="shared" si="68"/>
        <v>0</v>
      </c>
      <c r="BU39" s="101">
        <f t="shared" si="69"/>
        <v>0</v>
      </c>
      <c r="BV39" s="101">
        <f t="shared" si="70"/>
        <v>5.0000000000000001E-3</v>
      </c>
      <c r="BW39" s="103">
        <f t="shared" si="71"/>
        <v>1.4999999999999999E-2</v>
      </c>
      <c r="BX39" s="101">
        <f>BG39/Constants!C$6*Constants!D$6</f>
        <v>0</v>
      </c>
      <c r="BY39" s="101">
        <f>BH39/Constants!C$9*Constants!D$9</f>
        <v>1.0861962559144209E-2</v>
      </c>
      <c r="BZ39" s="101">
        <f>BI39/Constants!C$10*Constants!D$10</f>
        <v>4.9902689754977789E-2</v>
      </c>
      <c r="CA39" s="101">
        <f>BJ39/Constants!C$21*Constants!D$21</f>
        <v>6.0000000000000012E-2</v>
      </c>
      <c r="CB39" s="101">
        <f>BK39/Constants!C$20*Constants!D$20</f>
        <v>3.685097009658285E-3</v>
      </c>
      <c r="CC39" s="102">
        <f>BL39/Constants!C$15*Constants!D$15</f>
        <v>3.1591120638591935E-3</v>
      </c>
      <c r="CD39" s="102">
        <f>BM39/Constants!C$5*Constants!D$5</f>
        <v>0</v>
      </c>
      <c r="CE39" s="101">
        <f>BN39/Constants!C$8*Constants!D$8</f>
        <v>1.1944253330707474E-2</v>
      </c>
      <c r="CF39" s="102">
        <f>BO39/Constants!C$11*Constants!D$11</f>
        <v>0</v>
      </c>
      <c r="CG39" s="102">
        <f>BP39/Constants!C$7*Constants!D$7</f>
        <v>4.3795701368754261E-3</v>
      </c>
      <c r="CH39" s="101">
        <f>BQ39/Constants!C$13*Constants!D$13</f>
        <v>1.6409882395842831E-5</v>
      </c>
      <c r="CI39" s="101">
        <f>BR39/Constants!C$12*Constants!D$12</f>
        <v>3.2088817262064648E-4</v>
      </c>
      <c r="CJ39" s="101">
        <f>BS39/Constants!C$18*Constants!D$18</f>
        <v>8.1283898530600009E-3</v>
      </c>
      <c r="CK39" s="101">
        <f>BT39/Constants!D$18*Constants!E$18</f>
        <v>0</v>
      </c>
      <c r="CL39" s="101">
        <f>BU39/Constants!C$19*Constants!D$19</f>
        <v>0</v>
      </c>
      <c r="CM39" s="102">
        <f>BV39/Constants!C$14/Constants!D$14</f>
        <v>2.6318005726798046E-4</v>
      </c>
      <c r="CN39" s="102">
        <f>BW39/Constants!C$17/Constants!D$17</f>
        <v>1.8772527032438928E-4</v>
      </c>
      <c r="CO39" s="217">
        <f t="shared" si="51"/>
        <v>1.3099633884831916</v>
      </c>
      <c r="CP39" s="104">
        <f t="shared" si="72"/>
        <v>1.3099633884831916</v>
      </c>
      <c r="CQ39" s="106">
        <f>R39*Constants!E$6</f>
        <v>0</v>
      </c>
      <c r="CR39" s="106">
        <f>T39*Constants!E$8</f>
        <v>0.85928000000000004</v>
      </c>
      <c r="CS39" s="106">
        <f>U39*Constants!E$9</f>
        <v>0.50424000000000002</v>
      </c>
      <c r="CT39" s="106">
        <f>V39*Constants!E$10</f>
        <v>2.6</v>
      </c>
      <c r="CU39" s="106">
        <f>AE39*Constants!E$21</f>
        <v>2.6176335900000001</v>
      </c>
      <c r="CV39" s="106">
        <f>AB39*Constants!E$18</f>
        <v>0.5796</v>
      </c>
      <c r="CW39" s="106">
        <f>AD39*Constants!E$20</f>
        <v>0.27257999999999999</v>
      </c>
      <c r="CX39" s="107">
        <f>Y39*Constants!E$15</f>
        <v>0.23968000000000003</v>
      </c>
      <c r="CY39" s="218">
        <f t="shared" si="73"/>
        <v>0</v>
      </c>
      <c r="CZ39" s="102">
        <f t="shared" si="74"/>
        <v>14.028871809599677</v>
      </c>
      <c r="DA39" s="102">
        <f t="shared" si="75"/>
        <v>64.452297060943295</v>
      </c>
      <c r="DB39" s="102">
        <f t="shared" si="76"/>
        <v>79.550798644684903</v>
      </c>
      <c r="DC39" s="102">
        <f t="shared" si="77"/>
        <v>4.8858735033576108</v>
      </c>
      <c r="DD39" s="102">
        <f t="shared" si="78"/>
        <v>4.1884981281342935</v>
      </c>
      <c r="DE39" s="102">
        <f t="shared" si="79"/>
        <v>0</v>
      </c>
      <c r="DF39" s="102">
        <f t="shared" si="80"/>
        <v>15.426714824828228</v>
      </c>
      <c r="DG39" s="102">
        <f t="shared" si="81"/>
        <v>0</v>
      </c>
      <c r="DH39" s="102">
        <f t="shared" si="82"/>
        <v>5.6564757700856063</v>
      </c>
      <c r="DI39" s="102">
        <f t="shared" si="83"/>
        <v>2.1194340828221692E-2</v>
      </c>
      <c r="DJ39" s="102">
        <f t="shared" si="84"/>
        <v>0.41444619371496172</v>
      </c>
      <c r="DK39" s="102">
        <f t="shared" si="85"/>
        <v>10.776998408437933</v>
      </c>
      <c r="DL39" s="102">
        <f t="shared" si="86"/>
        <v>0</v>
      </c>
      <c r="DM39" s="102">
        <f t="shared" si="87"/>
        <v>0</v>
      </c>
      <c r="DN39" s="102">
        <f t="shared" si="88"/>
        <v>0.34893639571702917</v>
      </c>
      <c r="DO39" s="102">
        <f t="shared" si="89"/>
        <v>0.2488949196682422</v>
      </c>
      <c r="DP39" s="105">
        <f t="shared" si="90"/>
        <v>0</v>
      </c>
      <c r="DQ39" s="106">
        <f t="shared" si="91"/>
        <v>0</v>
      </c>
      <c r="DR39" s="106">
        <f t="shared" si="92"/>
        <v>64.452297060943295</v>
      </c>
      <c r="DS39" s="94">
        <f t="shared" si="93"/>
        <v>0</v>
      </c>
      <c r="DT39" s="106">
        <f t="shared" si="94"/>
        <v>79.550798644684903</v>
      </c>
      <c r="DU39" s="94">
        <f t="shared" si="45"/>
        <v>0</v>
      </c>
      <c r="DV39" s="106">
        <f t="shared" si="95"/>
        <v>0</v>
      </c>
      <c r="DW39" s="107">
        <f t="shared" si="96"/>
        <v>0</v>
      </c>
      <c r="DX39" s="54" t="str">
        <f t="shared" si="49"/>
        <v>Ca</v>
      </c>
      <c r="DY39" s="92" t="str">
        <f t="shared" si="50"/>
        <v>HCO3</v>
      </c>
      <c r="DZ39" s="3"/>
    </row>
    <row r="40" spans="1:130" x14ac:dyDescent="0.2">
      <c r="A40" s="3"/>
      <c r="B40" s="63" t="s">
        <v>184</v>
      </c>
      <c r="C40" s="82" t="s">
        <v>305</v>
      </c>
      <c r="D40" s="70" t="s">
        <v>317</v>
      </c>
      <c r="E40" s="77">
        <v>703220</v>
      </c>
      <c r="F40" s="71">
        <v>5229649</v>
      </c>
      <c r="G40" s="71">
        <v>2136</v>
      </c>
      <c r="H40" s="75">
        <v>43336</v>
      </c>
      <c r="I40" s="67">
        <v>8.4</v>
      </c>
      <c r="J40" s="111">
        <v>145</v>
      </c>
      <c r="K40" s="112">
        <f>SUM(CQ40:CX40)</f>
        <v>141.71692838000001</v>
      </c>
      <c r="L40" s="64">
        <v>8.65</v>
      </c>
      <c r="M40" s="73">
        <v>143.70197802197802</v>
      </c>
      <c r="N40" s="67">
        <v>6.53</v>
      </c>
      <c r="O40" s="201"/>
      <c r="P40" s="203">
        <v>9.4</v>
      </c>
      <c r="Q40" s="171">
        <v>0</v>
      </c>
      <c r="R40" s="171">
        <v>0.72</v>
      </c>
      <c r="S40" s="172">
        <v>0.26400000000000001</v>
      </c>
      <c r="T40" s="171">
        <v>0.115</v>
      </c>
      <c r="U40" s="171">
        <v>6.3170000000000002</v>
      </c>
      <c r="V40" s="171">
        <v>16.893000000000001</v>
      </c>
      <c r="W40" s="171">
        <v>0</v>
      </c>
      <c r="X40" s="171">
        <v>2.7E-2</v>
      </c>
      <c r="Y40" s="171">
        <v>1.512</v>
      </c>
      <c r="Z40" s="172">
        <v>2.3E-2</v>
      </c>
      <c r="AA40" s="171">
        <v>0</v>
      </c>
      <c r="AB40" s="171">
        <v>0.61399999999999999</v>
      </c>
      <c r="AC40" s="171">
        <v>0</v>
      </c>
      <c r="AD40" s="171">
        <v>18.064</v>
      </c>
      <c r="AE40" s="208">
        <v>56.135732000000012</v>
      </c>
      <c r="AF40" s="182">
        <v>1.0900000000000001</v>
      </c>
      <c r="AG40" s="182">
        <v>0</v>
      </c>
      <c r="AH40" s="182">
        <v>0.03</v>
      </c>
      <c r="AI40" s="182">
        <v>7.0000000000000007E-2</v>
      </c>
      <c r="AJ40" s="182">
        <v>0.02</v>
      </c>
      <c r="AK40" s="182">
        <v>0.74</v>
      </c>
      <c r="AL40" s="182">
        <v>0</v>
      </c>
      <c r="AM40" s="182">
        <v>0.17</v>
      </c>
      <c r="AN40" s="182">
        <v>2.66</v>
      </c>
      <c r="AO40" s="182">
        <v>13.08</v>
      </c>
      <c r="AP40" s="182">
        <v>0.6</v>
      </c>
      <c r="AQ40" s="182">
        <v>0</v>
      </c>
      <c r="AR40" s="182"/>
      <c r="AS40" s="182">
        <v>0</v>
      </c>
      <c r="AT40" s="182">
        <v>0.02</v>
      </c>
      <c r="AU40" s="182">
        <v>0</v>
      </c>
      <c r="AV40" s="182">
        <v>0.21</v>
      </c>
      <c r="AW40" s="182">
        <v>40.19</v>
      </c>
      <c r="AX40" s="182">
        <v>0</v>
      </c>
      <c r="AY40" s="182">
        <v>0.01</v>
      </c>
      <c r="AZ40" s="183">
        <v>0.16</v>
      </c>
      <c r="BA40" s="45">
        <f>SUM(Q40:AE40)+SUM(AF40:AZ40)/1000</f>
        <v>100.74378200000002</v>
      </c>
      <c r="BB40" s="49">
        <f>SUM(BX40:CN40)</f>
        <v>2.7882488953941014</v>
      </c>
      <c r="BC40" s="210">
        <f>CO40</f>
        <v>1.263497444900556</v>
      </c>
      <c r="BD40" s="215" t="str">
        <f>DX40</f>
        <v>Ca-Mg</v>
      </c>
      <c r="BE40" s="44" t="str">
        <f>DY40</f>
        <v>HCO3-SO4</v>
      </c>
      <c r="BF40" s="213"/>
      <c r="BG40" s="101">
        <f>IF(ISNUMBER(R40),R40,0)</f>
        <v>0.72</v>
      </c>
      <c r="BH40" s="101">
        <f>IF(ISNUMBER(U40),U40,0)</f>
        <v>6.3170000000000002</v>
      </c>
      <c r="BI40" s="101">
        <f>IF(ISNUMBER(V40),V40,0)</f>
        <v>16.893000000000001</v>
      </c>
      <c r="BJ40" s="101">
        <f>IF(ISNUMBER(AE40),AE40,0)</f>
        <v>56.135732000000012</v>
      </c>
      <c r="BK40" s="101">
        <f>IF(ISNUMBER(AD40),AD40,0)</f>
        <v>18.064</v>
      </c>
      <c r="BL40" s="102">
        <f>IF(ISNUMBER(Y40),Y40,0)</f>
        <v>1.512</v>
      </c>
      <c r="BM40" s="101">
        <f>IF(ISNUMBER(Q40),Q40,0)</f>
        <v>0</v>
      </c>
      <c r="BN40" s="101">
        <f>IF(ISNUMBER(T40),T40,0)</f>
        <v>0.115</v>
      </c>
      <c r="BO40" s="101">
        <f>IF(ISNUMBER(W40),W40,0)</f>
        <v>0</v>
      </c>
      <c r="BP40" s="101">
        <f>IF(ISNUMBER(S40),S40,0)</f>
        <v>0.26400000000000001</v>
      </c>
      <c r="BQ40" s="101">
        <f>IF(ISNUMBER(AJ40),AJ40,0)/1000</f>
        <v>2.0000000000000002E-5</v>
      </c>
      <c r="BR40" s="101">
        <f>IF(ISNUMBER(AK40),AK40,0)/1000</f>
        <v>7.3999999999999999E-4</v>
      </c>
      <c r="BS40" s="101">
        <f>IF(ISNUMBER(AB40),AB40,0)</f>
        <v>0.61399999999999999</v>
      </c>
      <c r="BT40" s="101">
        <f>IF(ISNUMBER(Z40),Z40,0)</f>
        <v>2.3E-2</v>
      </c>
      <c r="BU40" s="101">
        <f>IF(ISNUMBER(AC40),AC40,0)</f>
        <v>0</v>
      </c>
      <c r="BV40" s="101">
        <f>IF(ISNUMBER(X40),X40,0)</f>
        <v>2.7E-2</v>
      </c>
      <c r="BW40" s="103">
        <f>IF(ISNUMBER(AA40),AA40,0)</f>
        <v>0</v>
      </c>
      <c r="BX40" s="101">
        <f>BG40/Constants!C$6*Constants!D$6</f>
        <v>3.1318236783269102E-2</v>
      </c>
      <c r="BY40" s="101">
        <f>BH40/Constants!C$9*Constants!D$9</f>
        <v>0.51981073853116644</v>
      </c>
      <c r="BZ40" s="101">
        <f>BI40/Constants!C$10*Constants!D$10</f>
        <v>0.84300613803083979</v>
      </c>
      <c r="CA40" s="101">
        <f>BJ40/Constants!C$21*Constants!D$21</f>
        <v>0.92000000000000015</v>
      </c>
      <c r="CB40" s="101">
        <f>BK40/Constants!C$20*Constants!D$20</f>
        <v>0.3760880925563122</v>
      </c>
      <c r="CC40" s="102">
        <f>BL40/Constants!C$15*Constants!D$15</f>
        <v>4.2648012862099113E-2</v>
      </c>
      <c r="CD40" s="102">
        <f>BM40/Constants!C$5*Constants!D$5</f>
        <v>0</v>
      </c>
      <c r="CE40" s="101">
        <f>BN40/Constants!C$8*Constants!D$8</f>
        <v>2.9413043533862088E-3</v>
      </c>
      <c r="CF40" s="102">
        <f>BO40/Constants!C$11*Constants!D$11</f>
        <v>0</v>
      </c>
      <c r="CG40" s="102">
        <f>BP40/Constants!C$7*Constants!D$7</f>
        <v>1.4635525520697627E-2</v>
      </c>
      <c r="CH40" s="101">
        <f>BQ40/Constants!C$13*Constants!D$13</f>
        <v>7.2932810648190366E-7</v>
      </c>
      <c r="CI40" s="101">
        <f>BR40/Constants!C$12*Constants!D$12</f>
        <v>2.6501924970901602E-5</v>
      </c>
      <c r="CJ40" s="101">
        <f>BS40/Constants!C$18*Constants!D$18</f>
        <v>9.9024431940056348E-3</v>
      </c>
      <c r="CK40" s="101">
        <f>BT40/Constants!D$18*Constants!E$18</f>
        <v>2.6449999999999998E-2</v>
      </c>
      <c r="CL40" s="101">
        <f>BU40/Constants!C$19*Constants!D$19</f>
        <v>0</v>
      </c>
      <c r="CM40" s="102">
        <f>BV40/Constants!C$14/Constants!D$14</f>
        <v>1.4211723092470944E-3</v>
      </c>
      <c r="CN40" s="102">
        <f>BW40/Constants!C$17/Constants!D$17</f>
        <v>0</v>
      </c>
      <c r="CO40" s="217">
        <f>(SUM(BX40:BZ40,CD40:CI40)-SUM(CA40:CC40,CJ40:CN40))/SUM(BX40:CN40)*100</f>
        <v>1.263497444900556</v>
      </c>
      <c r="CP40" s="104">
        <f>ABS(BC40)</f>
        <v>1.263497444900556</v>
      </c>
      <c r="CQ40" s="106">
        <f>R40*Constants!E$6</f>
        <v>1.5552000000000001</v>
      </c>
      <c r="CR40" s="106">
        <f>T40*Constants!E$8</f>
        <v>0.21160000000000001</v>
      </c>
      <c r="CS40" s="106">
        <f>U40*Constants!E$9</f>
        <v>24.130939999999999</v>
      </c>
      <c r="CT40" s="106">
        <f>V40*Constants!E$10</f>
        <v>43.921800000000005</v>
      </c>
      <c r="CU40" s="106">
        <f>AE40*Constants!E$21</f>
        <v>40.137048380000003</v>
      </c>
      <c r="CV40" s="106">
        <f>AB40*Constants!E$18</f>
        <v>0.70609999999999995</v>
      </c>
      <c r="CW40" s="106">
        <f>AD40*Constants!E$20</f>
        <v>27.818560000000002</v>
      </c>
      <c r="CX40" s="107">
        <f>Y40*Constants!E$15</f>
        <v>3.2356800000000003</v>
      </c>
      <c r="CY40" s="218">
        <f>BX40/SUM($BX40:$BZ40,$CD40:$CI40)*100</f>
        <v>2.2184152249633966</v>
      </c>
      <c r="CZ40" s="102">
        <f>BY40/SUM($BX40:$BZ40,$CD40:$CI40)*100</f>
        <v>36.820593203799021</v>
      </c>
      <c r="DA40" s="102">
        <f>BZ40/SUM($BX40:$BZ40,$CD40:$CI40)*100</f>
        <v>59.714014690133475</v>
      </c>
      <c r="DB40" s="102">
        <f>CA40/SUM($CA40:$CC40,$CJ40:$CN40)*100</f>
        <v>66.835706716549694</v>
      </c>
      <c r="DC40" s="102">
        <f>CB40/SUM($CA40:$CC40,$CJ40:$CN40)*100</f>
        <v>27.321862449652475</v>
      </c>
      <c r="DD40" s="102">
        <f>CC40/SUM($CA40:$CC40,$CJ40:$CN40)*100</f>
        <v>3.0982718257553206</v>
      </c>
      <c r="DE40" s="102">
        <f>CD40/SUM($BX40:$BZ40,$CD40:$CI40)*100</f>
        <v>0</v>
      </c>
      <c r="DF40" s="102">
        <f>CE40/SUM($BX40:$BZ40,$CD40:$CI40)*100</f>
        <v>0.20834615958612657</v>
      </c>
      <c r="DG40" s="102">
        <f>CF40/SUM($BX40:$BZ40,$CD40:$CI40)*100</f>
        <v>0</v>
      </c>
      <c r="DH40" s="102">
        <f>CG40/SUM($BX40:$BZ40,$CD40:$CI40)*100</f>
        <v>1.0367018062077145</v>
      </c>
      <c r="DI40" s="102">
        <f>CH40/SUM($BX40:$BZ40,$CD40:$CI40)*100</f>
        <v>5.1661675164213795E-5</v>
      </c>
      <c r="DJ40" s="102">
        <f>CI40/SUM($BX40:$BZ40,$CD40:$CI40)*100</f>
        <v>1.8772536350990831E-3</v>
      </c>
      <c r="DK40" s="102">
        <f>CJ40/SUM($CA40:$CC40,$CJ40:$CN40)*100</f>
        <v>0.7193878142302762</v>
      </c>
      <c r="DL40" s="102">
        <f>CK40/SUM($CA40:$CC40,$CJ40:$CN40)*100</f>
        <v>1.9215265681008034</v>
      </c>
      <c r="DM40" s="102">
        <f>CL40/SUM($CA40:$CC40,$CJ40:$CN40)*100</f>
        <v>0</v>
      </c>
      <c r="DN40" s="102">
        <f>CM40/SUM($CA40:$CC40,$CJ40:$CN40)*100</f>
        <v>0.10324462571143528</v>
      </c>
      <c r="DO40" s="102">
        <f>CN40/SUM($CA40:$CC40,$CJ40:$CN40)*100</f>
        <v>0</v>
      </c>
      <c r="DP40" s="105">
        <f>IF(CY40&gt;20,CY40,0)</f>
        <v>0</v>
      </c>
      <c r="DQ40" s="106">
        <f>IF(CZ40&gt;20,CZ40,0)</f>
        <v>36.820593203799021</v>
      </c>
      <c r="DR40" s="106">
        <f>IF(DA40&gt;20,DA40,0)</f>
        <v>59.714014690133475</v>
      </c>
      <c r="DS40" s="94">
        <f>IF(DF40&gt;20,DF40,IF(DI40&gt;20,DI40,IF(DJ40&gt;20,DJ40,0)))</f>
        <v>0</v>
      </c>
      <c r="DT40" s="106">
        <f>IF(DB40&gt;20,DB40,0)</f>
        <v>66.835706716549694</v>
      </c>
      <c r="DU40" s="94">
        <f>IF(DK40&gt;20,DK40,0)</f>
        <v>0</v>
      </c>
      <c r="DV40" s="106">
        <f>IF(DC40&gt;20,DC40,0)</f>
        <v>27.321862449652475</v>
      </c>
      <c r="DW40" s="107">
        <f>IF(DD40&gt;20,DD40,0)</f>
        <v>0</v>
      </c>
      <c r="DX40" s="54" t="str">
        <f>IF(DS40&gt;0,"K/Fe/Mn",IF(DR40+DQ40=0,"Na",IF(DP40+DQ40=0,"Ca",IF(DP40+DR40=0,"Mg",IF(DQ40=0,IF(DP40&gt;DR40,"Na-Ca","Ca-Na"),IF(DR40=0,IF(DP40&gt;DQ40,"Na-Mg","Mg-Na"),IF(DP40=0,IF(DR40&gt;DQ40,"Ca-Mg","Mg-Ca"),IF(DP40&gt;DR40,IF(DP40&gt;DQ40,IF(DR40&gt;DQ40,"Na-Ca-Mg","Na-Mg-Ca"),"Mg-Na-Ca"),IF(DR40&gt;DP40,IF(DR40&gt;DQ40,IF(DP40&gt;DQ40,"Ca-Na-Mg","Ca-Mg-Na"),"Mg-Ca-Na"),"x")))))))))</f>
        <v>Ca-Mg</v>
      </c>
      <c r="DY40" s="92" t="str">
        <f>IF(DU40&gt;0,"NO3",IF(DT40+DV40=0,"Cl",IF(DW40+DV40=0,"HCO3",IF(DW40+DT40=0,"SO4",IF(DV40=0,IF(DW40&gt;DT40,"Cl-HCO3","HCO3-Cl"),IF(DT40=0,IF(DW40&gt;DV40,"Cl-SO4","SO4-Cl"),IF(DW40=0,IF(DT40&gt;DV40,"HCO3-SO4","SO4-HCO3"),IF(DW40&gt;DT40,IF(DW40&gt;DV40,IF(DT40&gt;DV40,"Cl-HCO3-SO4","Cl-SO4-HCO3"),"SO4-Cl-HCO3"),IF(DT40&gt;DW40,IF(DT40&gt;DV40,IF(DW40&gt;DV40,"HCO3-Cl-SO4","HCO3-SO4-Cl"),"SO4-HCO3-Cl"),"x")))))))))</f>
        <v>HCO3-SO4</v>
      </c>
    </row>
    <row r="41" spans="1:130" s="1" customFormat="1" x14ac:dyDescent="0.2">
      <c r="A41" s="3"/>
      <c r="B41" s="63" t="s">
        <v>181</v>
      </c>
      <c r="C41" s="82" t="s">
        <v>304</v>
      </c>
      <c r="D41" s="70" t="s">
        <v>317</v>
      </c>
      <c r="E41" s="77">
        <v>703640</v>
      </c>
      <c r="F41" s="71">
        <v>5229828</v>
      </c>
      <c r="G41" s="71">
        <v>2062</v>
      </c>
      <c r="H41" s="75">
        <v>43337</v>
      </c>
      <c r="I41" s="67">
        <v>10.8</v>
      </c>
      <c r="J41" s="111">
        <v>54</v>
      </c>
      <c r="K41" s="112">
        <f t="shared" si="48"/>
        <v>52.775479659999995</v>
      </c>
      <c r="L41" s="64">
        <v>8.1999999999999993</v>
      </c>
      <c r="M41" s="73">
        <v>195.94021978021976</v>
      </c>
      <c r="N41" s="67">
        <v>5.87</v>
      </c>
      <c r="O41" s="201"/>
      <c r="P41" s="203">
        <v>0.84</v>
      </c>
      <c r="Q41" s="171">
        <v>0</v>
      </c>
      <c r="R41" s="171">
        <v>0.66100000000000003</v>
      </c>
      <c r="S41" s="171">
        <v>0.27200000000000002</v>
      </c>
      <c r="T41" s="171">
        <v>0.121</v>
      </c>
      <c r="U41" s="171">
        <v>1.351</v>
      </c>
      <c r="V41" s="171">
        <v>7.8319999999999999</v>
      </c>
      <c r="W41" s="171">
        <v>0</v>
      </c>
      <c r="X41" s="171">
        <v>3.2000000000000001E-2</v>
      </c>
      <c r="Y41" s="171">
        <v>0.28899999999999998</v>
      </c>
      <c r="Z41" s="172">
        <v>0</v>
      </c>
      <c r="AA41" s="171">
        <v>0</v>
      </c>
      <c r="AB41" s="171">
        <v>0.29399999999999998</v>
      </c>
      <c r="AC41" s="172">
        <v>0</v>
      </c>
      <c r="AD41" s="171">
        <v>3.5379999999999998</v>
      </c>
      <c r="AE41" s="208">
        <v>26.847524</v>
      </c>
      <c r="AF41" s="182">
        <v>7.93</v>
      </c>
      <c r="AG41" s="182">
        <v>0</v>
      </c>
      <c r="AH41" s="182">
        <v>0.03</v>
      </c>
      <c r="AI41" s="182">
        <v>0.06</v>
      </c>
      <c r="AJ41" s="182">
        <v>0.12</v>
      </c>
      <c r="AK41" s="182">
        <v>4.5999999999999996</v>
      </c>
      <c r="AL41" s="182">
        <v>0</v>
      </c>
      <c r="AM41" s="182">
        <v>0.31</v>
      </c>
      <c r="AN41" s="182">
        <v>9.94</v>
      </c>
      <c r="AO41" s="182">
        <v>1.58</v>
      </c>
      <c r="AP41" s="182">
        <v>0.53</v>
      </c>
      <c r="AQ41" s="182">
        <v>0</v>
      </c>
      <c r="AR41" s="182"/>
      <c r="AS41" s="182">
        <v>0</v>
      </c>
      <c r="AT41" s="182">
        <v>0</v>
      </c>
      <c r="AU41" s="182">
        <v>0</v>
      </c>
      <c r="AV41" s="182">
        <v>0.1</v>
      </c>
      <c r="AW41" s="182">
        <v>4.04</v>
      </c>
      <c r="AX41" s="182">
        <v>0</v>
      </c>
      <c r="AY41" s="182">
        <v>0.1</v>
      </c>
      <c r="AZ41" s="183">
        <v>0.04</v>
      </c>
      <c r="BA41" s="45">
        <f t="shared" si="53"/>
        <v>41.266904000000004</v>
      </c>
      <c r="BB41" s="49">
        <f t="shared" si="54"/>
        <v>1.0773410473125498</v>
      </c>
      <c r="BC41" s="210">
        <f t="shared" si="52"/>
        <v>1.9367446381382207</v>
      </c>
      <c r="BD41" s="215" t="str">
        <f t="shared" si="3"/>
        <v>Ca-Mg</v>
      </c>
      <c r="BE41" s="44" t="str">
        <f t="shared" si="4"/>
        <v>HCO3</v>
      </c>
      <c r="BF41" s="213"/>
      <c r="BG41" s="101">
        <f t="shared" si="55"/>
        <v>0.66100000000000003</v>
      </c>
      <c r="BH41" s="101">
        <f t="shared" si="56"/>
        <v>1.351</v>
      </c>
      <c r="BI41" s="101">
        <f t="shared" si="57"/>
        <v>7.8319999999999999</v>
      </c>
      <c r="BJ41" s="101">
        <f t="shared" si="58"/>
        <v>26.847524</v>
      </c>
      <c r="BK41" s="101">
        <f t="shared" si="59"/>
        <v>3.5379999999999998</v>
      </c>
      <c r="BL41" s="102">
        <f t="shared" si="60"/>
        <v>0.28899999999999998</v>
      </c>
      <c r="BM41" s="101">
        <f t="shared" si="61"/>
        <v>0</v>
      </c>
      <c r="BN41" s="101">
        <f t="shared" si="62"/>
        <v>0.121</v>
      </c>
      <c r="BO41" s="101">
        <f t="shared" si="63"/>
        <v>0</v>
      </c>
      <c r="BP41" s="101">
        <f t="shared" si="64"/>
        <v>0.27200000000000002</v>
      </c>
      <c r="BQ41" s="101">
        <f t="shared" si="65"/>
        <v>1.1999999999999999E-4</v>
      </c>
      <c r="BR41" s="101">
        <f t="shared" si="66"/>
        <v>4.5999999999999999E-3</v>
      </c>
      <c r="BS41" s="101">
        <f t="shared" si="67"/>
        <v>0.29399999999999998</v>
      </c>
      <c r="BT41" s="101">
        <f t="shared" si="68"/>
        <v>0</v>
      </c>
      <c r="BU41" s="101">
        <f t="shared" si="69"/>
        <v>0</v>
      </c>
      <c r="BV41" s="101">
        <f t="shared" si="70"/>
        <v>3.2000000000000001E-2</v>
      </c>
      <c r="BW41" s="103">
        <f t="shared" si="71"/>
        <v>0</v>
      </c>
      <c r="BX41" s="101">
        <f>BG41/Constants!C$6*Constants!D$6</f>
        <v>2.8751881269084553E-2</v>
      </c>
      <c r="BY41" s="101">
        <f>BH41/Constants!C$9*Constants!D$9</f>
        <v>0.11117054104093808</v>
      </c>
      <c r="BZ41" s="101">
        <f>BI41/Constants!C$10*Constants!D$10</f>
        <v>0.39083786616098604</v>
      </c>
      <c r="CA41" s="101">
        <f>BJ41/Constants!C$21*Constants!D$21</f>
        <v>0.44</v>
      </c>
      <c r="CB41" s="101">
        <f>BK41/Constants!C$20*Constants!D$20</f>
        <v>7.366030067893227E-2</v>
      </c>
      <c r="CC41" s="102">
        <f>BL41/Constants!C$15*Constants!D$15</f>
        <v>8.1516373790652408E-3</v>
      </c>
      <c r="CD41" s="102">
        <f>BM41/Constants!C$5*Constants!D$5</f>
        <v>0</v>
      </c>
      <c r="CE41" s="101">
        <f>BN41/Constants!C$8*Constants!D$8</f>
        <v>3.0947637109541844E-3</v>
      </c>
      <c r="CF41" s="102">
        <f>BO41/Constants!C$11*Constants!D$11</f>
        <v>0</v>
      </c>
      <c r="CG41" s="102">
        <f>BP41/Constants!C$7*Constants!D$7</f>
        <v>1.5079026294052101E-2</v>
      </c>
      <c r="CH41" s="101">
        <f>BQ41/Constants!C$13*Constants!D$13</f>
        <v>4.3759686388914209E-6</v>
      </c>
      <c r="CI41" s="101">
        <f>BR41/Constants!C$12*Constants!D$12</f>
        <v>1.6474169576506401E-4</v>
      </c>
      <c r="CJ41" s="101">
        <f>BS41/Constants!C$18*Constants!D$18</f>
        <v>4.7415607476183333E-3</v>
      </c>
      <c r="CK41" s="101">
        <f>BT41/Constants!D$18*Constants!E$18</f>
        <v>0</v>
      </c>
      <c r="CL41" s="101">
        <f>BU41/Constants!C$19*Constants!D$19</f>
        <v>0</v>
      </c>
      <c r="CM41" s="102">
        <f>BV41/Constants!C$14/Constants!D$14</f>
        <v>1.6843523665150749E-3</v>
      </c>
      <c r="CN41" s="102">
        <f>BW41/Constants!C$17/Constants!D$17</f>
        <v>0</v>
      </c>
      <c r="CO41" s="217">
        <f t="shared" si="51"/>
        <v>1.9367446381382207</v>
      </c>
      <c r="CP41" s="104">
        <f t="shared" si="72"/>
        <v>1.9367446381382207</v>
      </c>
      <c r="CQ41" s="106">
        <f>R41*Constants!E$6</f>
        <v>1.4277600000000001</v>
      </c>
      <c r="CR41" s="106">
        <f>T41*Constants!E$8</f>
        <v>0.22264</v>
      </c>
      <c r="CS41" s="106">
        <f>U41*Constants!E$9</f>
        <v>5.1608199999999993</v>
      </c>
      <c r="CT41" s="106">
        <f>V41*Constants!E$10</f>
        <v>20.363199999999999</v>
      </c>
      <c r="CU41" s="106">
        <f>AE41*Constants!E$21</f>
        <v>19.195979659999999</v>
      </c>
      <c r="CV41" s="106">
        <f>AB41*Constants!E$18</f>
        <v>0.33809999999999996</v>
      </c>
      <c r="CW41" s="106">
        <f>AD41*Constants!E$20</f>
        <v>5.4485200000000003</v>
      </c>
      <c r="CX41" s="107">
        <f>Y41*Constants!E$15</f>
        <v>0.61846000000000001</v>
      </c>
      <c r="CY41" s="218">
        <f t="shared" si="73"/>
        <v>5.2361525977590571</v>
      </c>
      <c r="CZ41" s="102">
        <f t="shared" si="74"/>
        <v>20.245837544261736</v>
      </c>
      <c r="DA41" s="102">
        <f t="shared" si="75"/>
        <v>71.177488841467124</v>
      </c>
      <c r="DB41" s="102">
        <f t="shared" si="76"/>
        <v>83.29581059434949</v>
      </c>
      <c r="DC41" s="102">
        <f t="shared" si="77"/>
        <v>13.944532849261766</v>
      </c>
      <c r="DD41" s="102">
        <f t="shared" si="78"/>
        <v>1.5431755526373587</v>
      </c>
      <c r="DE41" s="102">
        <f t="shared" si="79"/>
        <v>0</v>
      </c>
      <c r="DF41" s="102">
        <f t="shared" si="80"/>
        <v>0.56360329582980229</v>
      </c>
      <c r="DG41" s="102">
        <f t="shared" si="81"/>
        <v>0</v>
      </c>
      <c r="DH41" s="102">
        <f t="shared" si="82"/>
        <v>2.7461188352282022</v>
      </c>
      <c r="DI41" s="102">
        <f t="shared" si="83"/>
        <v>7.9693009795783092E-4</v>
      </c>
      <c r="DJ41" s="102">
        <f t="shared" si="84"/>
        <v>3.0001955356117719E-2</v>
      </c>
      <c r="DK41" s="102">
        <f t="shared" si="85"/>
        <v>0.89761851353458832</v>
      </c>
      <c r="DL41" s="102">
        <f t="shared" si="86"/>
        <v>0</v>
      </c>
      <c r="DM41" s="102">
        <f t="shared" si="87"/>
        <v>0</v>
      </c>
      <c r="DN41" s="102">
        <f t="shared" si="88"/>
        <v>0.31886249021678187</v>
      </c>
      <c r="DO41" s="102">
        <f t="shared" si="89"/>
        <v>0</v>
      </c>
      <c r="DP41" s="105">
        <f t="shared" si="90"/>
        <v>0</v>
      </c>
      <c r="DQ41" s="106">
        <f t="shared" si="91"/>
        <v>20.245837544261736</v>
      </c>
      <c r="DR41" s="106">
        <f t="shared" si="92"/>
        <v>71.177488841467124</v>
      </c>
      <c r="DS41" s="94">
        <f t="shared" si="93"/>
        <v>0</v>
      </c>
      <c r="DT41" s="106">
        <f t="shared" si="94"/>
        <v>83.29581059434949</v>
      </c>
      <c r="DU41" s="94">
        <f t="shared" si="45"/>
        <v>0</v>
      </c>
      <c r="DV41" s="106">
        <f t="shared" si="95"/>
        <v>0</v>
      </c>
      <c r="DW41" s="107">
        <f t="shared" si="96"/>
        <v>0</v>
      </c>
      <c r="DX41" s="54" t="str">
        <f t="shared" si="49"/>
        <v>Ca-Mg</v>
      </c>
      <c r="DY41" s="92" t="str">
        <f t="shared" si="50"/>
        <v>HCO3</v>
      </c>
      <c r="DZ41" s="3"/>
    </row>
    <row r="42" spans="1:130" x14ac:dyDescent="0.2">
      <c r="A42" s="39"/>
      <c r="B42" s="63" t="s">
        <v>182</v>
      </c>
      <c r="C42" s="82" t="s">
        <v>305</v>
      </c>
      <c r="D42" s="70" t="s">
        <v>317</v>
      </c>
      <c r="E42" s="77">
        <v>703500</v>
      </c>
      <c r="F42" s="71">
        <v>5230052</v>
      </c>
      <c r="G42" s="71">
        <v>2164</v>
      </c>
      <c r="H42" s="75">
        <v>43337</v>
      </c>
      <c r="I42" s="67">
        <v>9.3000000000000007</v>
      </c>
      <c r="J42" s="111">
        <v>47</v>
      </c>
      <c r="K42" s="112">
        <f t="shared" si="48"/>
        <v>36.660127179999996</v>
      </c>
      <c r="L42" s="64">
        <v>7.99</v>
      </c>
      <c r="M42" s="73">
        <v>190.04131868131867</v>
      </c>
      <c r="N42" s="67">
        <v>6.65</v>
      </c>
      <c r="O42" s="201">
        <v>75.900000000000006</v>
      </c>
      <c r="P42" s="203">
        <v>0.57999999999999996</v>
      </c>
      <c r="Q42" s="171">
        <v>0</v>
      </c>
      <c r="R42" s="171">
        <v>0.76100000000000001</v>
      </c>
      <c r="S42" s="171">
        <v>0</v>
      </c>
      <c r="T42" s="171">
        <v>0.126</v>
      </c>
      <c r="U42" s="171">
        <v>1.5049999999999999</v>
      </c>
      <c r="V42" s="171">
        <v>3.9079999999999999</v>
      </c>
      <c r="W42" s="171">
        <v>0</v>
      </c>
      <c r="X42" s="171">
        <v>0.54400000000000004</v>
      </c>
      <c r="Y42" s="171">
        <v>6.085</v>
      </c>
      <c r="Z42" s="171">
        <v>0</v>
      </c>
      <c r="AA42" s="171">
        <v>1.2909999999999999</v>
      </c>
      <c r="AB42" s="171">
        <v>0.32400000000000001</v>
      </c>
      <c r="AC42" s="172">
        <v>0.16200000000000001</v>
      </c>
      <c r="AD42" s="171">
        <v>0.159</v>
      </c>
      <c r="AE42" s="208">
        <v>7.3220520000000011</v>
      </c>
      <c r="AF42" s="182">
        <v>7.3</v>
      </c>
      <c r="AG42" s="182">
        <v>0</v>
      </c>
      <c r="AH42" s="182">
        <v>0.01</v>
      </c>
      <c r="AI42" s="182">
        <v>0.06</v>
      </c>
      <c r="AJ42" s="182">
        <v>0.11</v>
      </c>
      <c r="AK42" s="182">
        <v>6.04</v>
      </c>
      <c r="AL42" s="182">
        <v>0</v>
      </c>
      <c r="AM42" s="182">
        <v>0.23</v>
      </c>
      <c r="AN42" s="182">
        <v>2.44</v>
      </c>
      <c r="AO42" s="182">
        <v>1.58</v>
      </c>
      <c r="AP42" s="182">
        <v>0.6</v>
      </c>
      <c r="AQ42" s="182">
        <v>0</v>
      </c>
      <c r="AR42" s="182"/>
      <c r="AS42" s="182">
        <v>0</v>
      </c>
      <c r="AT42" s="182">
        <v>0</v>
      </c>
      <c r="AU42" s="182">
        <v>0</v>
      </c>
      <c r="AV42" s="182">
        <v>0.08</v>
      </c>
      <c r="AW42" s="182">
        <v>4.9400000000000004</v>
      </c>
      <c r="AX42" s="182">
        <v>0</v>
      </c>
      <c r="AY42" s="182">
        <v>0.05</v>
      </c>
      <c r="AZ42" s="183">
        <v>0.06</v>
      </c>
      <c r="BA42" s="45">
        <f t="shared" si="53"/>
        <v>22.210552</v>
      </c>
      <c r="BB42" s="49">
        <f t="shared" si="54"/>
        <v>0.70548677955467687</v>
      </c>
      <c r="BC42" s="210">
        <f t="shared" si="52"/>
        <v>0.75515509466418329</v>
      </c>
      <c r="BD42" s="215" t="str">
        <f t="shared" si="3"/>
        <v>Ca-Mg</v>
      </c>
      <c r="BE42" s="44" t="str">
        <f t="shared" si="4"/>
        <v>Cl-HCO3</v>
      </c>
      <c r="BF42" s="213"/>
      <c r="BG42" s="101">
        <f t="shared" si="55"/>
        <v>0.76100000000000001</v>
      </c>
      <c r="BH42" s="101">
        <f t="shared" si="56"/>
        <v>1.5049999999999999</v>
      </c>
      <c r="BI42" s="101">
        <f t="shared" si="57"/>
        <v>3.9079999999999999</v>
      </c>
      <c r="BJ42" s="101">
        <f t="shared" si="58"/>
        <v>7.3220520000000011</v>
      </c>
      <c r="BK42" s="101">
        <f t="shared" si="59"/>
        <v>0.159</v>
      </c>
      <c r="BL42" s="102">
        <f t="shared" si="60"/>
        <v>6.085</v>
      </c>
      <c r="BM42" s="101">
        <f t="shared" si="61"/>
        <v>0</v>
      </c>
      <c r="BN42" s="101">
        <f t="shared" si="62"/>
        <v>0.126</v>
      </c>
      <c r="BO42" s="101">
        <f t="shared" si="63"/>
        <v>0</v>
      </c>
      <c r="BP42" s="101">
        <f t="shared" si="64"/>
        <v>0</v>
      </c>
      <c r="BQ42" s="101">
        <f t="shared" si="65"/>
        <v>1.1E-4</v>
      </c>
      <c r="BR42" s="101">
        <f t="shared" si="66"/>
        <v>6.0400000000000002E-3</v>
      </c>
      <c r="BS42" s="101">
        <f t="shared" si="67"/>
        <v>0.32400000000000001</v>
      </c>
      <c r="BT42" s="101">
        <f t="shared" si="68"/>
        <v>0</v>
      </c>
      <c r="BU42" s="101">
        <f t="shared" si="69"/>
        <v>0.16200000000000001</v>
      </c>
      <c r="BV42" s="101">
        <f t="shared" si="70"/>
        <v>0.54400000000000004</v>
      </c>
      <c r="BW42" s="103">
        <f t="shared" si="71"/>
        <v>1.2909999999999999</v>
      </c>
      <c r="BX42" s="101">
        <f>BG42/Constants!C$6*Constants!D$6</f>
        <v>3.3101636377871925E-2</v>
      </c>
      <c r="BY42" s="101">
        <f>BH42/Constants!C$9*Constants!D$9</f>
        <v>0.12384283069327298</v>
      </c>
      <c r="BZ42" s="101">
        <f>BI42/Constants!C$10*Constants!D$10</f>
        <v>0.19501971156245321</v>
      </c>
      <c r="CA42" s="101">
        <f>BJ42/Constants!C$21*Constants!D$21</f>
        <v>0.12000000000000002</v>
      </c>
      <c r="CB42" s="101">
        <f>BK42/Constants!C$20*Constants!D$20</f>
        <v>3.3103413815574428E-3</v>
      </c>
      <c r="CC42" s="102">
        <f>BL42/Constants!C$15*Constants!D$15</f>
        <v>0.17163568668377852</v>
      </c>
      <c r="CD42" s="102">
        <f>BM42/Constants!C$5*Constants!D$5</f>
        <v>0</v>
      </c>
      <c r="CE42" s="101">
        <f>BN42/Constants!C$8*Constants!D$8</f>
        <v>3.2226465089274978E-3</v>
      </c>
      <c r="CF42" s="102">
        <f>BO42/Constants!C$11*Constants!D$11</f>
        <v>0</v>
      </c>
      <c r="CG42" s="102">
        <f>BP42/Constants!C$7*Constants!D$7</f>
        <v>0</v>
      </c>
      <c r="CH42" s="101">
        <f>BQ42/Constants!C$13*Constants!D$13</f>
        <v>4.0113045856504697E-6</v>
      </c>
      <c r="CI42" s="101">
        <f>BR42/Constants!C$12*Constants!D$12</f>
        <v>2.1631300922195365E-4</v>
      </c>
      <c r="CJ42" s="101">
        <f>BS42/Constants!C$18*Constants!D$18</f>
        <v>5.2253934769671429E-3</v>
      </c>
      <c r="CK42" s="101">
        <f>BT42/Constants!D$18*Constants!E$18</f>
        <v>0</v>
      </c>
      <c r="CL42" s="101">
        <f>BU42/Constants!C$19*Constants!D$19</f>
        <v>5.1173300593652408E-3</v>
      </c>
      <c r="CM42" s="102">
        <f>BV42/Constants!C$14/Constants!D$14</f>
        <v>2.8633990230756277E-2</v>
      </c>
      <c r="CN42" s="102">
        <f>BW42/Constants!C$17/Constants!D$17</f>
        <v>1.6156888265919104E-2</v>
      </c>
      <c r="CO42" s="217">
        <f t="shared" si="51"/>
        <v>0.75515509466418329</v>
      </c>
      <c r="CP42" s="104">
        <f t="shared" si="72"/>
        <v>0.75515509466418329</v>
      </c>
      <c r="CQ42" s="106">
        <f>R42*Constants!E$6</f>
        <v>1.6437600000000001</v>
      </c>
      <c r="CR42" s="106">
        <f>T42*Constants!E$8</f>
        <v>0.23184000000000002</v>
      </c>
      <c r="CS42" s="106">
        <f>U42*Constants!E$9</f>
        <v>5.7490999999999994</v>
      </c>
      <c r="CT42" s="106">
        <f>V42*Constants!E$10</f>
        <v>10.1608</v>
      </c>
      <c r="CU42" s="106">
        <f>AE42*Constants!E$21</f>
        <v>5.2352671800000001</v>
      </c>
      <c r="CV42" s="106">
        <f>AB42*Constants!E$18</f>
        <v>0.37259999999999999</v>
      </c>
      <c r="CW42" s="106">
        <f>AD42*Constants!E$20</f>
        <v>0.24486000000000002</v>
      </c>
      <c r="CX42" s="107">
        <f>Y42*Constants!E$15</f>
        <v>13.0219</v>
      </c>
      <c r="CY42" s="218">
        <f t="shared" si="73"/>
        <v>9.3137227060591048</v>
      </c>
      <c r="CZ42" s="102">
        <f t="shared" si="74"/>
        <v>34.845340304131618</v>
      </c>
      <c r="DA42" s="102">
        <f t="shared" si="75"/>
        <v>54.872197101486307</v>
      </c>
      <c r="DB42" s="102">
        <f t="shared" si="76"/>
        <v>34.277915560608257</v>
      </c>
      <c r="DC42" s="102">
        <f t="shared" si="77"/>
        <v>0.9455966862817774</v>
      </c>
      <c r="DD42" s="102">
        <f t="shared" si="78"/>
        <v>49.027613127779787</v>
      </c>
      <c r="DE42" s="102">
        <f t="shared" si="79"/>
        <v>0</v>
      </c>
      <c r="DF42" s="102">
        <f t="shared" si="80"/>
        <v>0.90674780005331468</v>
      </c>
      <c r="DG42" s="102">
        <f t="shared" si="81"/>
        <v>0</v>
      </c>
      <c r="DH42" s="102">
        <f t="shared" si="82"/>
        <v>0</v>
      </c>
      <c r="DI42" s="102">
        <f t="shared" si="83"/>
        <v>1.1286505045794851E-3</v>
      </c>
      <c r="DJ42" s="102">
        <f t="shared" si="84"/>
        <v>6.0863437765066891E-2</v>
      </c>
      <c r="DK42" s="102">
        <f t="shared" si="85"/>
        <v>1.4926299697869407</v>
      </c>
      <c r="DL42" s="102">
        <f t="shared" si="86"/>
        <v>0</v>
      </c>
      <c r="DM42" s="102">
        <f t="shared" si="87"/>
        <v>1.4617617305890345</v>
      </c>
      <c r="DN42" s="102">
        <f t="shared" si="88"/>
        <v>8.1792791607762112</v>
      </c>
      <c r="DO42" s="102">
        <f t="shared" si="89"/>
        <v>4.6152037641779771</v>
      </c>
      <c r="DP42" s="105">
        <f t="shared" si="90"/>
        <v>0</v>
      </c>
      <c r="DQ42" s="106">
        <f t="shared" si="91"/>
        <v>34.845340304131618</v>
      </c>
      <c r="DR42" s="106">
        <f t="shared" si="92"/>
        <v>54.872197101486307</v>
      </c>
      <c r="DS42" s="94">
        <f t="shared" si="93"/>
        <v>0</v>
      </c>
      <c r="DT42" s="106">
        <f t="shared" si="94"/>
        <v>34.277915560608257</v>
      </c>
      <c r="DU42" s="94">
        <f t="shared" si="45"/>
        <v>0</v>
      </c>
      <c r="DV42" s="106">
        <f t="shared" si="95"/>
        <v>0</v>
      </c>
      <c r="DW42" s="107">
        <f t="shared" si="96"/>
        <v>49.027613127779787</v>
      </c>
      <c r="DX42" s="54" t="str">
        <f t="shared" si="49"/>
        <v>Ca-Mg</v>
      </c>
      <c r="DY42" s="92" t="str">
        <f t="shared" si="50"/>
        <v>Cl-HCO3</v>
      </c>
    </row>
    <row r="43" spans="1:130" s="1" customFormat="1" x14ac:dyDescent="0.2">
      <c r="A43" s="2"/>
      <c r="B43" s="63" t="s">
        <v>183</v>
      </c>
      <c r="C43" s="82" t="s">
        <v>300</v>
      </c>
      <c r="D43" s="70" t="s">
        <v>317</v>
      </c>
      <c r="E43" s="77">
        <v>703780</v>
      </c>
      <c r="F43" s="71">
        <v>5230282</v>
      </c>
      <c r="G43" s="71">
        <v>2156</v>
      </c>
      <c r="H43" s="75">
        <v>43337</v>
      </c>
      <c r="I43" s="67">
        <v>9.3000000000000007</v>
      </c>
      <c r="J43" s="111">
        <v>54</v>
      </c>
      <c r="K43" s="112">
        <f t="shared" si="48"/>
        <v>60.303492310000003</v>
      </c>
      <c r="L43" s="64">
        <v>8.18</v>
      </c>
      <c r="M43" s="73">
        <v>181.04131868131867</v>
      </c>
      <c r="N43" s="67">
        <v>6.08</v>
      </c>
      <c r="O43" s="201">
        <v>67.3</v>
      </c>
      <c r="P43" s="203">
        <v>0.59299999999999997</v>
      </c>
      <c r="Q43" s="171">
        <v>0</v>
      </c>
      <c r="R43" s="171">
        <v>1.452</v>
      </c>
      <c r="S43" s="171">
        <v>0.28399999999999997</v>
      </c>
      <c r="T43" s="171">
        <v>0.59599999999999997</v>
      </c>
      <c r="U43" s="171">
        <v>2.5529999999999999</v>
      </c>
      <c r="V43" s="171">
        <v>6.1239999999999997</v>
      </c>
      <c r="W43" s="171">
        <v>0</v>
      </c>
      <c r="X43" s="171">
        <v>3.1E-2</v>
      </c>
      <c r="Y43" s="171">
        <v>0.72899999999999998</v>
      </c>
      <c r="Z43" s="171">
        <v>0</v>
      </c>
      <c r="AA43" s="171">
        <v>0</v>
      </c>
      <c r="AB43" s="171">
        <v>0.36499999999999999</v>
      </c>
      <c r="AC43" s="172">
        <v>0</v>
      </c>
      <c r="AD43" s="171">
        <v>3.1539999999999999</v>
      </c>
      <c r="AE43" s="208">
        <v>32.949234000000004</v>
      </c>
      <c r="AF43" s="182">
        <v>4.49</v>
      </c>
      <c r="AG43" s="182">
        <v>0</v>
      </c>
      <c r="AH43" s="182">
        <v>0.01</v>
      </c>
      <c r="AI43" s="182">
        <v>7.0000000000000007E-2</v>
      </c>
      <c r="AJ43" s="182">
        <v>0.06</v>
      </c>
      <c r="AK43" s="182">
        <v>3.67</v>
      </c>
      <c r="AL43" s="182">
        <v>0</v>
      </c>
      <c r="AM43" s="182">
        <v>0.52</v>
      </c>
      <c r="AN43" s="182">
        <v>2.78</v>
      </c>
      <c r="AO43" s="182">
        <v>3.64</v>
      </c>
      <c r="AP43" s="182">
        <v>0.49</v>
      </c>
      <c r="AQ43" s="182">
        <v>0.28000000000000003</v>
      </c>
      <c r="AR43" s="182"/>
      <c r="AS43" s="182">
        <v>0</v>
      </c>
      <c r="AT43" s="182">
        <v>0</v>
      </c>
      <c r="AU43" s="182">
        <v>0</v>
      </c>
      <c r="AV43" s="182">
        <v>0.39</v>
      </c>
      <c r="AW43" s="182">
        <v>8.73</v>
      </c>
      <c r="AX43" s="182">
        <v>0</v>
      </c>
      <c r="AY43" s="182">
        <v>0.03</v>
      </c>
      <c r="AZ43" s="183">
        <v>0.06</v>
      </c>
      <c r="BA43" s="45">
        <f t="shared" si="53"/>
        <v>48.262453999999998</v>
      </c>
      <c r="BB43" s="49">
        <f t="shared" si="54"/>
        <v>1.2437105734380403</v>
      </c>
      <c r="BC43" s="210">
        <f t="shared" si="52"/>
        <v>-1.9121828099431768</v>
      </c>
      <c r="BD43" s="215" t="str">
        <f t="shared" si="3"/>
        <v>Ca-Mg</v>
      </c>
      <c r="BE43" s="44" t="str">
        <f t="shared" si="4"/>
        <v>HCO3</v>
      </c>
      <c r="BF43" s="213"/>
      <c r="BG43" s="101">
        <f t="shared" si="55"/>
        <v>1.452</v>
      </c>
      <c r="BH43" s="101">
        <f t="shared" si="56"/>
        <v>2.5529999999999999</v>
      </c>
      <c r="BI43" s="101">
        <f t="shared" si="57"/>
        <v>6.1239999999999997</v>
      </c>
      <c r="BJ43" s="101">
        <f t="shared" si="58"/>
        <v>32.949234000000004</v>
      </c>
      <c r="BK43" s="101">
        <f t="shared" si="59"/>
        <v>3.1539999999999999</v>
      </c>
      <c r="BL43" s="102">
        <f t="shared" si="60"/>
        <v>0.72899999999999998</v>
      </c>
      <c r="BM43" s="101">
        <f t="shared" si="61"/>
        <v>0</v>
      </c>
      <c r="BN43" s="101">
        <f t="shared" si="62"/>
        <v>0.59599999999999997</v>
      </c>
      <c r="BO43" s="101">
        <f t="shared" si="63"/>
        <v>0</v>
      </c>
      <c r="BP43" s="101">
        <f t="shared" si="64"/>
        <v>0.28399999999999997</v>
      </c>
      <c r="BQ43" s="101">
        <f t="shared" si="65"/>
        <v>5.9999999999999995E-5</v>
      </c>
      <c r="BR43" s="101">
        <f t="shared" si="66"/>
        <v>3.6700000000000001E-3</v>
      </c>
      <c r="BS43" s="101">
        <f t="shared" si="67"/>
        <v>0.36499999999999999</v>
      </c>
      <c r="BT43" s="101">
        <f t="shared" si="68"/>
        <v>0</v>
      </c>
      <c r="BU43" s="101">
        <f t="shared" si="69"/>
        <v>0</v>
      </c>
      <c r="BV43" s="101">
        <f t="shared" si="70"/>
        <v>3.1E-2</v>
      </c>
      <c r="BW43" s="103">
        <f t="shared" si="71"/>
        <v>0</v>
      </c>
      <c r="BX43" s="101">
        <f>BG43/Constants!C$6*Constants!D$6</f>
        <v>6.3158444179592696E-2</v>
      </c>
      <c r="BY43" s="101">
        <f>BH43/Constants!C$9*Constants!D$9</f>
        <v>0.21008023040526641</v>
      </c>
      <c r="BZ43" s="101">
        <f>BI43/Constants!C$10*Constants!D$10</f>
        <v>0.30560407205948398</v>
      </c>
      <c r="CA43" s="101">
        <f>BJ43/Constants!C$21*Constants!D$21</f>
        <v>0.54</v>
      </c>
      <c r="CB43" s="101">
        <f>BK43/Constants!C$20*Constants!D$20</f>
        <v>6.5665513946114307E-2</v>
      </c>
      <c r="CC43" s="102">
        <f>BL43/Constants!C$15*Constants!D$15</f>
        <v>2.0562434772797785E-2</v>
      </c>
      <c r="CD43" s="102">
        <f>BM43/Constants!C$5*Constants!D$5</f>
        <v>0</v>
      </c>
      <c r="CE43" s="101">
        <f>BN43/Constants!C$8*Constants!D$8</f>
        <v>1.5243629518418959E-2</v>
      </c>
      <c r="CF43" s="102">
        <f>BO43/Constants!C$11*Constants!D$11</f>
        <v>0</v>
      </c>
      <c r="CG43" s="102">
        <f>BP43/Constants!C$7*Constants!D$7</f>
        <v>1.574427745408381E-2</v>
      </c>
      <c r="CH43" s="101">
        <f>BQ43/Constants!C$13*Constants!D$13</f>
        <v>2.1879843194457105E-6</v>
      </c>
      <c r="CI43" s="101">
        <f>BR43/Constants!C$12*Constants!D$12</f>
        <v>1.3143522249082281E-4</v>
      </c>
      <c r="CJ43" s="101">
        <f>BS43/Constants!C$18*Constants!D$18</f>
        <v>5.8866315404105156E-3</v>
      </c>
      <c r="CK43" s="101">
        <f>BT43/Constants!D$18*Constants!E$18</f>
        <v>0</v>
      </c>
      <c r="CL43" s="101">
        <f>BU43/Constants!C$19*Constants!D$19</f>
        <v>0</v>
      </c>
      <c r="CM43" s="102">
        <f>BV43/Constants!C$14/Constants!D$14</f>
        <v>1.6317163550614788E-3</v>
      </c>
      <c r="CN43" s="102">
        <f>BW43/Constants!C$17/Constants!D$17</f>
        <v>0</v>
      </c>
      <c r="CO43" s="217">
        <f t="shared" si="51"/>
        <v>-1.9121828099431768</v>
      </c>
      <c r="CP43" s="104">
        <f t="shared" si="72"/>
        <v>1.9121828099431768</v>
      </c>
      <c r="CQ43" s="106">
        <f>R43*Constants!E$6</f>
        <v>3.13632</v>
      </c>
      <c r="CR43" s="106">
        <f>T43*Constants!E$8</f>
        <v>1.0966400000000001</v>
      </c>
      <c r="CS43" s="106">
        <f>U43*Constants!E$9</f>
        <v>9.7524599999999992</v>
      </c>
      <c r="CT43" s="106">
        <f>V43*Constants!E$10</f>
        <v>15.9224</v>
      </c>
      <c r="CU43" s="106">
        <f>AE43*Constants!E$21</f>
        <v>23.558702310000001</v>
      </c>
      <c r="CV43" s="106">
        <f>AB43*Constants!E$18</f>
        <v>0.41974999999999996</v>
      </c>
      <c r="CW43" s="106">
        <f>AD43*Constants!E$20</f>
        <v>4.8571600000000004</v>
      </c>
      <c r="CX43" s="107">
        <f>Y43*Constants!E$15</f>
        <v>1.56006</v>
      </c>
      <c r="CY43" s="218">
        <f t="shared" si="73"/>
        <v>10.354449691461545</v>
      </c>
      <c r="CZ43" s="102">
        <f t="shared" si="74"/>
        <v>34.441399010978756</v>
      </c>
      <c r="DA43" s="102">
        <f t="shared" si="75"/>
        <v>50.101962306857487</v>
      </c>
      <c r="DB43" s="102">
        <f t="shared" si="76"/>
        <v>85.20759851139205</v>
      </c>
      <c r="DC43" s="102">
        <f t="shared" si="77"/>
        <v>10.361482867342078</v>
      </c>
      <c r="DD43" s="102">
        <f t="shared" si="78"/>
        <v>3.2445846046985936</v>
      </c>
      <c r="DE43" s="102">
        <f t="shared" si="79"/>
        <v>0</v>
      </c>
      <c r="DF43" s="102">
        <f t="shared" si="80"/>
        <v>2.4991020126291712</v>
      </c>
      <c r="DG43" s="102">
        <f t="shared" si="81"/>
        <v>0</v>
      </c>
      <c r="DH43" s="102">
        <f t="shared" si="82"/>
        <v>2.581180251419144</v>
      </c>
      <c r="DI43" s="102">
        <f t="shared" si="83"/>
        <v>3.5870696081407867E-4</v>
      </c>
      <c r="DJ43" s="102">
        <f t="shared" si="84"/>
        <v>2.1548019693097768E-2</v>
      </c>
      <c r="DK43" s="102">
        <f t="shared" si="85"/>
        <v>0.92886247570332681</v>
      </c>
      <c r="DL43" s="102">
        <f t="shared" si="86"/>
        <v>0</v>
      </c>
      <c r="DM43" s="102">
        <f t="shared" si="87"/>
        <v>0</v>
      </c>
      <c r="DN43" s="102">
        <f t="shared" si="88"/>
        <v>0.25747154086398244</v>
      </c>
      <c r="DO43" s="102">
        <f t="shared" si="89"/>
        <v>0</v>
      </c>
      <c r="DP43" s="105">
        <f t="shared" si="90"/>
        <v>0</v>
      </c>
      <c r="DQ43" s="106">
        <f t="shared" si="91"/>
        <v>34.441399010978756</v>
      </c>
      <c r="DR43" s="106">
        <f t="shared" si="92"/>
        <v>50.101962306857487</v>
      </c>
      <c r="DS43" s="94">
        <f t="shared" si="93"/>
        <v>0</v>
      </c>
      <c r="DT43" s="106">
        <f t="shared" si="94"/>
        <v>85.20759851139205</v>
      </c>
      <c r="DU43" s="94">
        <f t="shared" si="45"/>
        <v>0</v>
      </c>
      <c r="DV43" s="106">
        <f t="shared" si="95"/>
        <v>0</v>
      </c>
      <c r="DW43" s="107">
        <f t="shared" si="96"/>
        <v>0</v>
      </c>
      <c r="DX43" s="54" t="str">
        <f t="shared" si="49"/>
        <v>Ca-Mg</v>
      </c>
      <c r="DY43" s="92" t="str">
        <f t="shared" si="50"/>
        <v>HCO3</v>
      </c>
      <c r="DZ43" s="3"/>
    </row>
    <row r="44" spans="1:130" s="1" customFormat="1" x14ac:dyDescent="0.2">
      <c r="A44" s="37"/>
      <c r="B44" s="63" t="s">
        <v>185</v>
      </c>
      <c r="C44" s="82" t="s">
        <v>300</v>
      </c>
      <c r="D44" s="70" t="s">
        <v>317</v>
      </c>
      <c r="E44" s="77">
        <v>704560</v>
      </c>
      <c r="F44" s="71">
        <v>5230772</v>
      </c>
      <c r="G44" s="71">
        <v>2218</v>
      </c>
      <c r="H44" s="75">
        <v>43339</v>
      </c>
      <c r="I44" s="67">
        <v>6.4</v>
      </c>
      <c r="J44" s="111">
        <v>117</v>
      </c>
      <c r="K44" s="112">
        <f t="shared" si="48"/>
        <v>120.57393479000001</v>
      </c>
      <c r="L44" s="64">
        <v>8.44</v>
      </c>
      <c r="M44" s="73">
        <v>297.17010989010987</v>
      </c>
      <c r="N44" s="67">
        <v>5.56</v>
      </c>
      <c r="O44" s="201"/>
      <c r="P44" s="203">
        <v>0.85699999999999998</v>
      </c>
      <c r="Q44" s="171">
        <v>0</v>
      </c>
      <c r="R44" s="171">
        <v>1.5629999999999999</v>
      </c>
      <c r="S44" s="171">
        <v>0.26500000000000001</v>
      </c>
      <c r="T44" s="171">
        <v>0.193</v>
      </c>
      <c r="U44" s="171">
        <v>2.0539999999999998</v>
      </c>
      <c r="V44" s="171">
        <v>18.788</v>
      </c>
      <c r="W44" s="171">
        <v>0.17799999999999999</v>
      </c>
      <c r="X44" s="171">
        <v>4.8000000000000001E-2</v>
      </c>
      <c r="Y44" s="171">
        <v>0.40600000000000003</v>
      </c>
      <c r="Z44" s="172">
        <v>1.2999999999999999E-2</v>
      </c>
      <c r="AA44" s="171">
        <v>0</v>
      </c>
      <c r="AB44" s="172">
        <v>0.314</v>
      </c>
      <c r="AC44" s="172">
        <v>0.64700000000000002</v>
      </c>
      <c r="AD44" s="171">
        <v>13.895</v>
      </c>
      <c r="AE44" s="208">
        <v>52.474705999999998</v>
      </c>
      <c r="AF44" s="182">
        <v>1.08</v>
      </c>
      <c r="AG44" s="182">
        <v>0</v>
      </c>
      <c r="AH44" s="182">
        <v>0</v>
      </c>
      <c r="AI44" s="182">
        <v>7.0000000000000007E-2</v>
      </c>
      <c r="AJ44" s="182">
        <v>0.11</v>
      </c>
      <c r="AK44" s="182">
        <v>0.61</v>
      </c>
      <c r="AL44" s="182">
        <v>0</v>
      </c>
      <c r="AM44" s="182">
        <v>0.21</v>
      </c>
      <c r="AN44" s="182">
        <v>2.2000000000000002</v>
      </c>
      <c r="AO44" s="182">
        <v>10.72</v>
      </c>
      <c r="AP44" s="182">
        <v>2.4</v>
      </c>
      <c r="AQ44" s="182">
        <v>0.22</v>
      </c>
      <c r="AR44" s="182"/>
      <c r="AS44" s="182">
        <v>0</v>
      </c>
      <c r="AT44" s="182">
        <v>0.01</v>
      </c>
      <c r="AU44" s="182">
        <v>0</v>
      </c>
      <c r="AV44" s="182">
        <v>0.13</v>
      </c>
      <c r="AW44" s="182">
        <v>8.36</v>
      </c>
      <c r="AX44" s="182">
        <v>0</v>
      </c>
      <c r="AY44" s="182">
        <v>0.02</v>
      </c>
      <c r="AZ44" s="183">
        <v>0.38</v>
      </c>
      <c r="BA44" s="45">
        <f t="shared" si="53"/>
        <v>90.865226000000007</v>
      </c>
      <c r="BB44" s="49">
        <f t="shared" si="54"/>
        <v>2.4020139064139245</v>
      </c>
      <c r="BC44" s="210">
        <f t="shared" si="52"/>
        <v>-0.2259545113048072</v>
      </c>
      <c r="BD44" s="215" t="str">
        <f t="shared" si="3"/>
        <v>Ca</v>
      </c>
      <c r="BE44" s="44" t="str">
        <f t="shared" si="4"/>
        <v>HCO3-SO4</v>
      </c>
      <c r="BF44" s="213"/>
      <c r="BG44" s="101">
        <f t="shared" si="55"/>
        <v>1.5629999999999999</v>
      </c>
      <c r="BH44" s="101">
        <f t="shared" si="56"/>
        <v>2.0539999999999998</v>
      </c>
      <c r="BI44" s="101">
        <f t="shared" si="57"/>
        <v>18.788</v>
      </c>
      <c r="BJ44" s="101">
        <f t="shared" si="58"/>
        <v>52.474705999999998</v>
      </c>
      <c r="BK44" s="101">
        <f t="shared" si="59"/>
        <v>13.895</v>
      </c>
      <c r="BL44" s="102">
        <f t="shared" si="60"/>
        <v>0.40600000000000003</v>
      </c>
      <c r="BM44" s="101">
        <f t="shared" si="61"/>
        <v>0</v>
      </c>
      <c r="BN44" s="101">
        <f t="shared" si="62"/>
        <v>0.193</v>
      </c>
      <c r="BO44" s="101">
        <f t="shared" si="63"/>
        <v>0.17799999999999999</v>
      </c>
      <c r="BP44" s="101">
        <f t="shared" si="64"/>
        <v>0.26500000000000001</v>
      </c>
      <c r="BQ44" s="101">
        <f t="shared" si="65"/>
        <v>1.1E-4</v>
      </c>
      <c r="BR44" s="101">
        <f t="shared" si="66"/>
        <v>6.0999999999999997E-4</v>
      </c>
      <c r="BS44" s="101">
        <f t="shared" si="67"/>
        <v>0.314</v>
      </c>
      <c r="BT44" s="101">
        <f t="shared" si="68"/>
        <v>1.2999999999999999E-2</v>
      </c>
      <c r="BU44" s="101">
        <f t="shared" si="69"/>
        <v>0.64700000000000002</v>
      </c>
      <c r="BV44" s="101">
        <f t="shared" si="70"/>
        <v>4.8000000000000001E-2</v>
      </c>
      <c r="BW44" s="103">
        <f t="shared" si="71"/>
        <v>0</v>
      </c>
      <c r="BX44" s="101">
        <f>BG44/Constants!C$6*Constants!D$6</f>
        <v>6.798667235034668E-2</v>
      </c>
      <c r="BY44" s="101">
        <f>BH44/Constants!C$9*Constants!D$9</f>
        <v>0.16901872042789548</v>
      </c>
      <c r="BZ44" s="101">
        <f>BI44/Constants!C$10*Constants!D$10</f>
        <v>0.9375717351165227</v>
      </c>
      <c r="CA44" s="101">
        <f>BJ44/Constants!C$21*Constants!D$21</f>
        <v>0.86</v>
      </c>
      <c r="CB44" s="101">
        <f>BK44/Constants!C$20*Constants!D$20</f>
        <v>0.28929052513673376</v>
      </c>
      <c r="CC44" s="102">
        <f>BL44/Constants!C$15*Constants!D$15</f>
        <v>1.1451781231489577E-2</v>
      </c>
      <c r="CD44" s="102">
        <f>BM44/Constants!C$5*Constants!D$5</f>
        <v>0</v>
      </c>
      <c r="CE44" s="101">
        <f>BN44/Constants!C$8*Constants!D$8</f>
        <v>4.9362760017698975E-3</v>
      </c>
      <c r="CF44" s="102">
        <f>BO44/Constants!C$11*Constants!D$11</f>
        <v>4.0629993152248344E-3</v>
      </c>
      <c r="CG44" s="102">
        <f>BP44/Constants!C$7*Constants!D$7</f>
        <v>1.4690963117366937E-2</v>
      </c>
      <c r="CH44" s="101">
        <f>BQ44/Constants!C$13*Constants!D$13</f>
        <v>4.0113045856504697E-6</v>
      </c>
      <c r="CI44" s="101">
        <f>BR44/Constants!C$12*Constants!D$12</f>
        <v>2.1846181394932401E-5</v>
      </c>
      <c r="CJ44" s="101">
        <f>BS44/Constants!C$18*Constants!D$18</f>
        <v>5.06411590051754E-3</v>
      </c>
      <c r="CK44" s="101">
        <f>BT44/Constants!D$18*Constants!E$18</f>
        <v>1.4949999999999998E-2</v>
      </c>
      <c r="CL44" s="101">
        <f>BU44/Constants!C$19*Constants!D$19</f>
        <v>2.0437731780304388E-2</v>
      </c>
      <c r="CM44" s="102">
        <f>BV44/Constants!C$14/Constants!D$14</f>
        <v>2.5265285497726125E-3</v>
      </c>
      <c r="CN44" s="102">
        <f>BW44/Constants!C$17/Constants!D$17</f>
        <v>0</v>
      </c>
      <c r="CO44" s="217">
        <f t="shared" si="51"/>
        <v>-0.2259545113048072</v>
      </c>
      <c r="CP44" s="104">
        <f t="shared" si="72"/>
        <v>0.2259545113048072</v>
      </c>
      <c r="CQ44" s="106">
        <f>R44*Constants!E$6</f>
        <v>3.37608</v>
      </c>
      <c r="CR44" s="106">
        <f>T44*Constants!E$8</f>
        <v>0.35512000000000005</v>
      </c>
      <c r="CS44" s="106">
        <f>U44*Constants!E$9</f>
        <v>7.8462799999999993</v>
      </c>
      <c r="CT44" s="106">
        <f>V44*Constants!E$10</f>
        <v>48.848800000000004</v>
      </c>
      <c r="CU44" s="106">
        <f>AE44*Constants!E$21</f>
        <v>37.519414789999999</v>
      </c>
      <c r="CV44" s="106">
        <f>AB44*Constants!E$18</f>
        <v>0.36109999999999998</v>
      </c>
      <c r="CW44" s="106">
        <f>AD44*Constants!E$20</f>
        <v>21.398299999999999</v>
      </c>
      <c r="CX44" s="107">
        <f>Y44*Constants!E$15</f>
        <v>0.86884000000000006</v>
      </c>
      <c r="CY44" s="218">
        <f t="shared" si="73"/>
        <v>5.6736257035562465</v>
      </c>
      <c r="CZ44" s="102">
        <f t="shared" si="74"/>
        <v>14.104955036779426</v>
      </c>
      <c r="DA44" s="102">
        <f t="shared" si="75"/>
        <v>78.242262952259438</v>
      </c>
      <c r="DB44" s="102">
        <f t="shared" si="76"/>
        <v>71.445146073528505</v>
      </c>
      <c r="DC44" s="102">
        <f t="shared" si="77"/>
        <v>24.033027704746178</v>
      </c>
      <c r="DD44" s="102">
        <f t="shared" si="78"/>
        <v>0.95136532893705228</v>
      </c>
      <c r="DE44" s="102">
        <f t="shared" si="79"/>
        <v>0</v>
      </c>
      <c r="DF44" s="102">
        <f t="shared" si="80"/>
        <v>0.41194224449119893</v>
      </c>
      <c r="DG44" s="102">
        <f t="shared" si="81"/>
        <v>0.33906553375050569</v>
      </c>
      <c r="DH44" s="102">
        <f t="shared" si="82"/>
        <v>1.2259906695119314</v>
      </c>
      <c r="DI44" s="102">
        <f t="shared" si="83"/>
        <v>3.3475150371620578E-4</v>
      </c>
      <c r="DJ44" s="102">
        <f t="shared" si="84"/>
        <v>1.8231081475516382E-3</v>
      </c>
      <c r="DK44" s="102">
        <f t="shared" si="85"/>
        <v>0.42070523284389999</v>
      </c>
      <c r="DL44" s="102">
        <f t="shared" si="86"/>
        <v>1.2419824811619198</v>
      </c>
      <c r="DM44" s="102">
        <f t="shared" si="87"/>
        <v>1.6978799214598173</v>
      </c>
      <c r="DN44" s="102">
        <f t="shared" si="88"/>
        <v>0.2098932573226098</v>
      </c>
      <c r="DO44" s="102">
        <f t="shared" si="89"/>
        <v>0</v>
      </c>
      <c r="DP44" s="105">
        <f t="shared" si="90"/>
        <v>0</v>
      </c>
      <c r="DQ44" s="106">
        <f t="shared" si="91"/>
        <v>0</v>
      </c>
      <c r="DR44" s="106">
        <f t="shared" si="92"/>
        <v>78.242262952259438</v>
      </c>
      <c r="DS44" s="94">
        <f t="shared" si="93"/>
        <v>0</v>
      </c>
      <c r="DT44" s="106">
        <f t="shared" si="94"/>
        <v>71.445146073528505</v>
      </c>
      <c r="DU44" s="94">
        <f t="shared" si="45"/>
        <v>0</v>
      </c>
      <c r="DV44" s="106">
        <f t="shared" si="95"/>
        <v>24.033027704746178</v>
      </c>
      <c r="DW44" s="107">
        <f t="shared" si="96"/>
        <v>0</v>
      </c>
      <c r="DX44" s="54" t="str">
        <f t="shared" si="49"/>
        <v>Ca</v>
      </c>
      <c r="DY44" s="92" t="str">
        <f t="shared" si="50"/>
        <v>HCO3-SO4</v>
      </c>
      <c r="DZ44" s="3"/>
    </row>
    <row r="45" spans="1:130" s="1" customFormat="1" x14ac:dyDescent="0.2">
      <c r="A45" s="4"/>
      <c r="B45" s="63" t="s">
        <v>186</v>
      </c>
      <c r="C45" s="82" t="s">
        <v>305</v>
      </c>
      <c r="D45" s="70" t="s">
        <v>317</v>
      </c>
      <c r="E45" s="77">
        <v>706280</v>
      </c>
      <c r="F45" s="71">
        <v>5230126</v>
      </c>
      <c r="G45" s="71">
        <v>2048</v>
      </c>
      <c r="H45" s="75">
        <v>43339</v>
      </c>
      <c r="I45" s="67">
        <v>6.3</v>
      </c>
      <c r="J45" s="111">
        <v>173</v>
      </c>
      <c r="K45" s="112">
        <f t="shared" si="48"/>
        <v>183.81186537400001</v>
      </c>
      <c r="L45" s="66">
        <v>9.65</v>
      </c>
      <c r="M45" s="73">
        <v>326.24351648351649</v>
      </c>
      <c r="N45" s="67">
        <v>6.43</v>
      </c>
      <c r="O45" s="201"/>
      <c r="P45" s="203">
        <v>3.6</v>
      </c>
      <c r="Q45" s="171">
        <v>0</v>
      </c>
      <c r="R45" s="171">
        <v>0.97499999999999998</v>
      </c>
      <c r="S45" s="172">
        <v>0.27600000000000002</v>
      </c>
      <c r="T45" s="171">
        <v>0.61899999999999999</v>
      </c>
      <c r="U45" s="171">
        <v>11.43</v>
      </c>
      <c r="V45" s="171">
        <v>19.036000000000001</v>
      </c>
      <c r="W45" s="171">
        <v>0.17599999999999999</v>
      </c>
      <c r="X45" s="171">
        <v>3.5999999999999997E-2</v>
      </c>
      <c r="Y45" s="171">
        <v>0.33800000000000002</v>
      </c>
      <c r="Z45" s="174">
        <v>0.18</v>
      </c>
      <c r="AA45" s="171">
        <v>0</v>
      </c>
      <c r="AB45" s="171">
        <v>0.32700000000000001</v>
      </c>
      <c r="AC45" s="172">
        <v>0</v>
      </c>
      <c r="AD45" s="171">
        <v>13.099</v>
      </c>
      <c r="AE45" s="208">
        <v>92.501923599999998</v>
      </c>
      <c r="AF45" s="182">
        <v>2.52</v>
      </c>
      <c r="AG45" s="182">
        <v>0</v>
      </c>
      <c r="AH45" s="182">
        <v>0.05</v>
      </c>
      <c r="AI45" s="182">
        <v>0.1</v>
      </c>
      <c r="AJ45" s="182">
        <v>0.25</v>
      </c>
      <c r="AK45" s="182">
        <v>10.54</v>
      </c>
      <c r="AL45" s="182">
        <v>0</v>
      </c>
      <c r="AM45" s="182">
        <v>0.34</v>
      </c>
      <c r="AN45" s="182">
        <v>5.74</v>
      </c>
      <c r="AO45" s="182">
        <v>0.47</v>
      </c>
      <c r="AP45" s="182">
        <v>0.68</v>
      </c>
      <c r="AQ45" s="182">
        <v>0.17</v>
      </c>
      <c r="AR45" s="182"/>
      <c r="AS45" s="182">
        <v>0</v>
      </c>
      <c r="AT45" s="182">
        <v>0.01</v>
      </c>
      <c r="AU45" s="182">
        <v>0</v>
      </c>
      <c r="AV45" s="182">
        <v>0.28000000000000003</v>
      </c>
      <c r="AW45" s="182">
        <v>3.18</v>
      </c>
      <c r="AX45" s="182">
        <v>0</v>
      </c>
      <c r="AY45" s="182">
        <v>0.04</v>
      </c>
      <c r="AZ45" s="183">
        <v>0.47</v>
      </c>
      <c r="BA45" s="45">
        <f t="shared" si="53"/>
        <v>139.01876360000003</v>
      </c>
      <c r="BB45" s="49">
        <f t="shared" si="54"/>
        <v>3.9808619522076705</v>
      </c>
      <c r="BC45" s="210">
        <f t="shared" si="52"/>
        <v>-1.1047579494704609</v>
      </c>
      <c r="BD45" s="215" t="str">
        <f t="shared" si="3"/>
        <v>Ca-Mg</v>
      </c>
      <c r="BE45" s="44" t="str">
        <f t="shared" si="4"/>
        <v>HCO3</v>
      </c>
      <c r="BF45" s="213"/>
      <c r="BG45" s="101">
        <f t="shared" si="55"/>
        <v>0.97499999999999998</v>
      </c>
      <c r="BH45" s="101">
        <f t="shared" si="56"/>
        <v>11.43</v>
      </c>
      <c r="BI45" s="101">
        <f t="shared" si="57"/>
        <v>19.036000000000001</v>
      </c>
      <c r="BJ45" s="101">
        <f t="shared" si="58"/>
        <v>92.501923599999998</v>
      </c>
      <c r="BK45" s="101">
        <f t="shared" si="59"/>
        <v>13.099</v>
      </c>
      <c r="BL45" s="102">
        <f t="shared" si="60"/>
        <v>0.33800000000000002</v>
      </c>
      <c r="BM45" s="101">
        <f t="shared" si="61"/>
        <v>0</v>
      </c>
      <c r="BN45" s="101">
        <f t="shared" si="62"/>
        <v>0.61899999999999999</v>
      </c>
      <c r="BO45" s="101">
        <f t="shared" si="63"/>
        <v>0.17599999999999999</v>
      </c>
      <c r="BP45" s="101">
        <f t="shared" si="64"/>
        <v>0.27600000000000002</v>
      </c>
      <c r="BQ45" s="101">
        <f t="shared" si="65"/>
        <v>2.5000000000000001E-4</v>
      </c>
      <c r="BR45" s="101">
        <f t="shared" si="66"/>
        <v>1.0539999999999999E-2</v>
      </c>
      <c r="BS45" s="101">
        <f t="shared" si="67"/>
        <v>0.32700000000000001</v>
      </c>
      <c r="BT45" s="101">
        <f t="shared" si="68"/>
        <v>0.18</v>
      </c>
      <c r="BU45" s="101">
        <f t="shared" si="69"/>
        <v>0</v>
      </c>
      <c r="BV45" s="101">
        <f t="shared" si="70"/>
        <v>3.5999999999999997E-2</v>
      </c>
      <c r="BW45" s="103">
        <f t="shared" si="71"/>
        <v>0</v>
      </c>
      <c r="BX45" s="101">
        <f>BG45/Constants!C$6*Constants!D$6</f>
        <v>4.2410112310676908E-2</v>
      </c>
      <c r="BY45" s="101">
        <f>BH45/Constants!C$9*Constants!D$9</f>
        <v>0.94054721250771445</v>
      </c>
      <c r="BZ45" s="101">
        <f>BI45/Constants!C$10*Constants!D$10</f>
        <v>0.94994760217575724</v>
      </c>
      <c r="CA45" s="101">
        <f>BJ45/Constants!C$21*Constants!D$21</f>
        <v>1.516</v>
      </c>
      <c r="CB45" s="101">
        <f>BK45/Constants!C$20*Constants!D$20</f>
        <v>0.27271799847182981</v>
      </c>
      <c r="CC45" s="102">
        <f>BL45/Constants!C$15*Constants!D$15</f>
        <v>9.5337489070036387E-3</v>
      </c>
      <c r="CD45" s="102">
        <f>BM45/Constants!C$5*Constants!D$5</f>
        <v>0</v>
      </c>
      <c r="CE45" s="101">
        <f>BN45/Constants!C$8*Constants!D$8</f>
        <v>1.5831890389096201E-2</v>
      </c>
      <c r="CF45" s="102">
        <f>BO45/Constants!C$11*Constants!D$11</f>
        <v>4.0173476375256791E-3</v>
      </c>
      <c r="CG45" s="102">
        <f>BP45/Constants!C$7*Constants!D$7</f>
        <v>1.530077668072934E-2</v>
      </c>
      <c r="CH45" s="101">
        <f>BQ45/Constants!C$13*Constants!D$13</f>
        <v>9.1166013310237939E-6</v>
      </c>
      <c r="CI45" s="101">
        <f>BR45/Constants!C$12*Constants!D$12</f>
        <v>3.7747336377473361E-4</v>
      </c>
      <c r="CJ45" s="101">
        <f>BS45/Constants!C$18*Constants!D$18</f>
        <v>5.2737767499020241E-3</v>
      </c>
      <c r="CK45" s="101">
        <f>BT45/Constants!D$18*Constants!E$18</f>
        <v>0.20699999999999999</v>
      </c>
      <c r="CL45" s="101">
        <f>BU45/Constants!C$19*Constants!D$19</f>
        <v>0</v>
      </c>
      <c r="CM45" s="102">
        <f>BV45/Constants!C$14/Constants!D$14</f>
        <v>1.8948964123294591E-3</v>
      </c>
      <c r="CN45" s="102">
        <f>BW45/Constants!C$17/Constants!D$17</f>
        <v>0</v>
      </c>
      <c r="CO45" s="217">
        <f t="shared" si="51"/>
        <v>-1.1047579494704609</v>
      </c>
      <c r="CP45" s="104">
        <f t="shared" si="72"/>
        <v>1.1047579494704609</v>
      </c>
      <c r="CQ45" s="106">
        <f>R45*Constants!E$6</f>
        <v>2.1059999999999999</v>
      </c>
      <c r="CR45" s="106">
        <f>T45*Constants!E$8</f>
        <v>1.13896</v>
      </c>
      <c r="CS45" s="106">
        <f>U45*Constants!E$9</f>
        <v>43.662599999999998</v>
      </c>
      <c r="CT45" s="106">
        <f>V45*Constants!E$10</f>
        <v>49.493600000000008</v>
      </c>
      <c r="CU45" s="106">
        <f>AE45*Constants!E$21</f>
        <v>66.138875373999994</v>
      </c>
      <c r="CV45" s="106">
        <f>AB45*Constants!E$18</f>
        <v>0.37605</v>
      </c>
      <c r="CW45" s="106">
        <f>AD45*Constants!E$20</f>
        <v>20.172460000000001</v>
      </c>
      <c r="CX45" s="107">
        <f>Y45*Constants!E$15</f>
        <v>0.72332000000000007</v>
      </c>
      <c r="CY45" s="218">
        <f t="shared" si="73"/>
        <v>2.1545020072183632</v>
      </c>
      <c r="CZ45" s="102">
        <f t="shared" si="74"/>
        <v>47.781313154441953</v>
      </c>
      <c r="DA45" s="102">
        <f t="shared" si="75"/>
        <v>48.258868088983689</v>
      </c>
      <c r="DB45" s="102">
        <f t="shared" si="76"/>
        <v>75.332171375621613</v>
      </c>
      <c r="DC45" s="102">
        <f t="shared" si="77"/>
        <v>13.551740763915829</v>
      </c>
      <c r="DD45" s="102">
        <f t="shared" si="78"/>
        <v>0.47374538688294415</v>
      </c>
      <c r="DE45" s="102">
        <f t="shared" si="79"/>
        <v>0</v>
      </c>
      <c r="DF45" s="102">
        <f t="shared" si="80"/>
        <v>0.80428552915625251</v>
      </c>
      <c r="DG45" s="102">
        <f t="shared" si="81"/>
        <v>0.20408772995783839</v>
      </c>
      <c r="DH45" s="102">
        <f t="shared" si="82"/>
        <v>0.77730409740820428</v>
      </c>
      <c r="DI45" s="102">
        <f t="shared" si="83"/>
        <v>4.6313802997771089E-4</v>
      </c>
      <c r="DJ45" s="102">
        <f t="shared" si="84"/>
        <v>1.917625480372491E-2</v>
      </c>
      <c r="DK45" s="102">
        <f t="shared" si="85"/>
        <v>0.26206138121397632</v>
      </c>
      <c r="DL45" s="102">
        <f t="shared" si="86"/>
        <v>10.286121025563109</v>
      </c>
      <c r="DM45" s="102">
        <f t="shared" si="87"/>
        <v>0</v>
      </c>
      <c r="DN45" s="102">
        <f t="shared" si="88"/>
        <v>9.4160066802541798E-2</v>
      </c>
      <c r="DO45" s="102">
        <f t="shared" si="89"/>
        <v>0</v>
      </c>
      <c r="DP45" s="105">
        <f t="shared" si="90"/>
        <v>0</v>
      </c>
      <c r="DQ45" s="106">
        <f t="shared" si="91"/>
        <v>47.781313154441953</v>
      </c>
      <c r="DR45" s="106">
        <f t="shared" si="92"/>
        <v>48.258868088983689</v>
      </c>
      <c r="DS45" s="94">
        <f t="shared" si="93"/>
        <v>0</v>
      </c>
      <c r="DT45" s="106">
        <f t="shared" si="94"/>
        <v>75.332171375621613</v>
      </c>
      <c r="DU45" s="94">
        <f t="shared" si="45"/>
        <v>0</v>
      </c>
      <c r="DV45" s="106">
        <f t="shared" si="95"/>
        <v>0</v>
      </c>
      <c r="DW45" s="107">
        <f t="shared" si="96"/>
        <v>0</v>
      </c>
      <c r="DX45" s="54" t="str">
        <f t="shared" si="49"/>
        <v>Ca-Mg</v>
      </c>
      <c r="DY45" s="92" t="str">
        <f t="shared" si="50"/>
        <v>HCO3</v>
      </c>
      <c r="DZ45" s="3"/>
    </row>
    <row r="46" spans="1:130" x14ac:dyDescent="0.2">
      <c r="A46" s="4"/>
      <c r="B46" s="63" t="s">
        <v>187</v>
      </c>
      <c r="C46" s="82" t="s">
        <v>300</v>
      </c>
      <c r="D46" s="70" t="s">
        <v>317</v>
      </c>
      <c r="E46" s="77">
        <v>706170</v>
      </c>
      <c r="F46" s="71">
        <v>5229643</v>
      </c>
      <c r="G46" s="71">
        <v>1868</v>
      </c>
      <c r="H46" s="75">
        <v>43339</v>
      </c>
      <c r="I46" s="67">
        <v>6.1</v>
      </c>
      <c r="J46" s="111">
        <v>111</v>
      </c>
      <c r="K46" s="112">
        <f t="shared" si="48"/>
        <v>134.49388103000001</v>
      </c>
      <c r="L46" s="64">
        <v>7.73</v>
      </c>
      <c r="M46" s="73">
        <v>312.39032967032966</v>
      </c>
      <c r="N46" s="67">
        <v>7.42</v>
      </c>
      <c r="O46" s="201"/>
      <c r="P46" s="203">
        <v>2.2000000000000002</v>
      </c>
      <c r="Q46" s="171">
        <v>0</v>
      </c>
      <c r="R46" s="171">
        <v>1.4119999999999999</v>
      </c>
      <c r="S46" s="172">
        <v>0.25600000000000001</v>
      </c>
      <c r="T46" s="171">
        <v>0.14199999999999999</v>
      </c>
      <c r="U46" s="171">
        <v>6.4349999999999996</v>
      </c>
      <c r="V46" s="180">
        <v>15</v>
      </c>
      <c r="W46" s="171">
        <v>0.3</v>
      </c>
      <c r="X46" s="171">
        <v>4.1000000000000002E-2</v>
      </c>
      <c r="Y46" s="171">
        <v>0.33400000000000002</v>
      </c>
      <c r="Z46" s="172">
        <v>6.0000000000000001E-3</v>
      </c>
      <c r="AA46" s="171">
        <v>0</v>
      </c>
      <c r="AB46" s="171">
        <v>0.64500000000000002</v>
      </c>
      <c r="AC46" s="171">
        <v>0</v>
      </c>
      <c r="AD46" s="171">
        <v>14.055</v>
      </c>
      <c r="AE46" s="208">
        <v>62.237442000000016</v>
      </c>
      <c r="AF46" s="182">
        <v>1.46</v>
      </c>
      <c r="AG46" s="182">
        <v>0</v>
      </c>
      <c r="AH46" s="182">
        <v>0.02</v>
      </c>
      <c r="AI46" s="182">
        <v>0.09</v>
      </c>
      <c r="AJ46" s="182">
        <v>0.25</v>
      </c>
      <c r="AK46" s="182">
        <v>0.75</v>
      </c>
      <c r="AL46" s="182">
        <v>0</v>
      </c>
      <c r="AM46" s="182">
        <v>0.18</v>
      </c>
      <c r="AN46" s="182">
        <v>2.1</v>
      </c>
      <c r="AO46" s="182">
        <v>0.93</v>
      </c>
      <c r="AP46" s="182">
        <v>0.4</v>
      </c>
      <c r="AQ46" s="182">
        <v>0.15</v>
      </c>
      <c r="AR46" s="182"/>
      <c r="AS46" s="182">
        <v>0</v>
      </c>
      <c r="AT46" s="182">
        <v>0.01</v>
      </c>
      <c r="AU46" s="182">
        <v>0</v>
      </c>
      <c r="AV46" s="182">
        <v>0.09</v>
      </c>
      <c r="AW46" s="182">
        <v>3.17</v>
      </c>
      <c r="AX46" s="182">
        <v>0</v>
      </c>
      <c r="AY46" s="182">
        <v>0.01</v>
      </c>
      <c r="AZ46" s="183">
        <v>0.24</v>
      </c>
      <c r="BA46" s="45">
        <f t="shared" si="53"/>
        <v>100.87329200000002</v>
      </c>
      <c r="BB46" s="49">
        <f t="shared" si="54"/>
        <v>2.705690277646263</v>
      </c>
      <c r="BC46" s="210">
        <f t="shared" si="52"/>
        <v>0.8383848672318539</v>
      </c>
      <c r="BD46" s="215" t="str">
        <f t="shared" si="3"/>
        <v>Ca-Mg</v>
      </c>
      <c r="BE46" s="44" t="str">
        <f t="shared" si="4"/>
        <v>HCO3-SO4</v>
      </c>
      <c r="BF46" s="213" t="s">
        <v>347</v>
      </c>
      <c r="BG46" s="101">
        <f t="shared" si="55"/>
        <v>1.4119999999999999</v>
      </c>
      <c r="BH46" s="101">
        <f t="shared" si="56"/>
        <v>6.4349999999999996</v>
      </c>
      <c r="BI46" s="101">
        <f t="shared" si="57"/>
        <v>15</v>
      </c>
      <c r="BJ46" s="101">
        <f t="shared" si="58"/>
        <v>62.237442000000016</v>
      </c>
      <c r="BK46" s="101">
        <f t="shared" si="59"/>
        <v>14.055</v>
      </c>
      <c r="BL46" s="102">
        <f t="shared" si="60"/>
        <v>0.33400000000000002</v>
      </c>
      <c r="BM46" s="101">
        <f t="shared" si="61"/>
        <v>0</v>
      </c>
      <c r="BN46" s="101">
        <f t="shared" si="62"/>
        <v>0.14199999999999999</v>
      </c>
      <c r="BO46" s="101">
        <f t="shared" si="63"/>
        <v>0.3</v>
      </c>
      <c r="BP46" s="101">
        <f t="shared" si="64"/>
        <v>0.25600000000000001</v>
      </c>
      <c r="BQ46" s="101">
        <f t="shared" si="65"/>
        <v>2.5000000000000001E-4</v>
      </c>
      <c r="BR46" s="101">
        <f t="shared" si="66"/>
        <v>7.5000000000000002E-4</v>
      </c>
      <c r="BS46" s="101">
        <f t="shared" si="67"/>
        <v>0.64500000000000002</v>
      </c>
      <c r="BT46" s="101">
        <f t="shared" si="68"/>
        <v>6.0000000000000001E-3</v>
      </c>
      <c r="BU46" s="101">
        <f t="shared" si="69"/>
        <v>0</v>
      </c>
      <c r="BV46" s="101">
        <f t="shared" si="70"/>
        <v>4.1000000000000002E-2</v>
      </c>
      <c r="BW46" s="103">
        <f t="shared" si="71"/>
        <v>0</v>
      </c>
      <c r="BX46" s="101">
        <f>BG46/Constants!C$6*Constants!D$6</f>
        <v>6.1418542136077739E-2</v>
      </c>
      <c r="BY46" s="101">
        <f>BH46/Constants!C$9*Constants!D$9</f>
        <v>0.52952067475828013</v>
      </c>
      <c r="BZ46" s="101">
        <f>BI46/Constants!C$10*Constants!D$10</f>
        <v>0.74854034632466682</v>
      </c>
      <c r="CA46" s="101">
        <f>BJ46/Constants!C$21*Constants!D$21</f>
        <v>1.0200000000000002</v>
      </c>
      <c r="CB46" s="101">
        <f>BK46/Constants!C$20*Constants!D$20</f>
        <v>0.29262168627540791</v>
      </c>
      <c r="CC46" s="102">
        <f>BL46/Constants!C$15*Constants!D$15</f>
        <v>9.4209234761515239E-3</v>
      </c>
      <c r="CD46" s="102">
        <f>BM46/Constants!C$5*Constants!D$5</f>
        <v>0</v>
      </c>
      <c r="CE46" s="101">
        <f>BN46/Constants!C$8*Constants!D$8</f>
        <v>3.6318714624421007E-3</v>
      </c>
      <c r="CF46" s="102">
        <f>BO46/Constants!C$11*Constants!D$11</f>
        <v>6.8477516548733162E-3</v>
      </c>
      <c r="CG46" s="102">
        <f>BP46/Constants!C$7*Constants!D$7</f>
        <v>1.4192024747343154E-2</v>
      </c>
      <c r="CH46" s="101">
        <f>BQ46/Constants!C$13*Constants!D$13</f>
        <v>9.1166013310237939E-6</v>
      </c>
      <c r="CI46" s="101">
        <f>BR46/Constants!C$12*Constants!D$12</f>
        <v>2.6860059092130003E-5</v>
      </c>
      <c r="CJ46" s="101">
        <f>BS46/Constants!C$18*Constants!D$18</f>
        <v>1.0402403680999405E-2</v>
      </c>
      <c r="CK46" s="101">
        <f>BT46/Constants!D$18*Constants!E$18</f>
        <v>6.8999999999999999E-3</v>
      </c>
      <c r="CL46" s="101">
        <f>BU46/Constants!C$19*Constants!D$19</f>
        <v>0</v>
      </c>
      <c r="CM46" s="102">
        <f>BV46/Constants!C$14/Constants!D$14</f>
        <v>2.15807646959744E-3</v>
      </c>
      <c r="CN46" s="102">
        <f>BW46/Constants!C$17/Constants!D$17</f>
        <v>0</v>
      </c>
      <c r="CO46" s="217">
        <f t="shared" si="51"/>
        <v>0.8383848672318539</v>
      </c>
      <c r="CP46" s="104">
        <f t="shared" si="72"/>
        <v>0.8383848672318539</v>
      </c>
      <c r="CQ46" s="106">
        <f>R46*Constants!E$6</f>
        <v>3.0499200000000002</v>
      </c>
      <c r="CR46" s="106">
        <f>T46*Constants!E$8</f>
        <v>0.26128000000000001</v>
      </c>
      <c r="CS46" s="106">
        <f>U46*Constants!E$9</f>
        <v>24.581699999999998</v>
      </c>
      <c r="CT46" s="106">
        <f>V46*Constants!E$10</f>
        <v>39</v>
      </c>
      <c r="CU46" s="106">
        <f>AE46*Constants!E$21</f>
        <v>44.499771030000012</v>
      </c>
      <c r="CV46" s="106">
        <f>AB46*Constants!E$18</f>
        <v>0.74174999999999991</v>
      </c>
      <c r="CW46" s="106">
        <f>AD46*Constants!E$20</f>
        <v>21.6447</v>
      </c>
      <c r="CX46" s="107">
        <f>Y46*Constants!E$15</f>
        <v>0.71476000000000006</v>
      </c>
      <c r="CY46" s="218">
        <f t="shared" si="73"/>
        <v>4.502207811938387</v>
      </c>
      <c r="CZ46" s="102">
        <f t="shared" si="74"/>
        <v>38.815836969846067</v>
      </c>
      <c r="DA46" s="102">
        <f t="shared" si="75"/>
        <v>54.870794349160668</v>
      </c>
      <c r="DB46" s="102">
        <f t="shared" si="76"/>
        <v>76.034114843104447</v>
      </c>
      <c r="DC46" s="102">
        <f t="shared" si="77"/>
        <v>21.812971470438473</v>
      </c>
      <c r="DD46" s="102">
        <f t="shared" si="78"/>
        <v>0.70226625246451335</v>
      </c>
      <c r="DE46" s="102">
        <f t="shared" si="79"/>
        <v>0</v>
      </c>
      <c r="DF46" s="102">
        <f t="shared" si="80"/>
        <v>0.26622970037183535</v>
      </c>
      <c r="DG46" s="102">
        <f t="shared" si="81"/>
        <v>0.50196569183420714</v>
      </c>
      <c r="DH46" s="102">
        <f t="shared" si="82"/>
        <v>1.0403282536916254</v>
      </c>
      <c r="DI46" s="102">
        <f t="shared" si="83"/>
        <v>6.682808204715293E-4</v>
      </c>
      <c r="DJ46" s="102">
        <f t="shared" si="84"/>
        <v>1.9689423367585833E-3</v>
      </c>
      <c r="DK46" s="102">
        <f t="shared" si="85"/>
        <v>0.77542897659356969</v>
      </c>
      <c r="DL46" s="102">
        <f t="shared" si="86"/>
        <v>0.51434842393864766</v>
      </c>
      <c r="DM46" s="102">
        <f t="shared" si="87"/>
        <v>0</v>
      </c>
      <c r="DN46" s="102">
        <f t="shared" si="88"/>
        <v>0.16087003346036582</v>
      </c>
      <c r="DO46" s="102">
        <f t="shared" si="89"/>
        <v>0</v>
      </c>
      <c r="DP46" s="105">
        <f t="shared" si="90"/>
        <v>0</v>
      </c>
      <c r="DQ46" s="106">
        <f t="shared" si="91"/>
        <v>38.815836969846067</v>
      </c>
      <c r="DR46" s="106">
        <f t="shared" si="92"/>
        <v>54.870794349160668</v>
      </c>
      <c r="DS46" s="94">
        <f t="shared" si="93"/>
        <v>0</v>
      </c>
      <c r="DT46" s="106">
        <f t="shared" si="94"/>
        <v>76.034114843104447</v>
      </c>
      <c r="DU46" s="94">
        <f t="shared" si="45"/>
        <v>0</v>
      </c>
      <c r="DV46" s="106">
        <f t="shared" si="95"/>
        <v>21.812971470438473</v>
      </c>
      <c r="DW46" s="107">
        <f t="shared" si="96"/>
        <v>0</v>
      </c>
      <c r="DX46" s="54" t="str">
        <f t="shared" si="49"/>
        <v>Ca-Mg</v>
      </c>
      <c r="DY46" s="92" t="str">
        <f t="shared" si="50"/>
        <v>HCO3-SO4</v>
      </c>
    </row>
    <row r="47" spans="1:130" s="1" customFormat="1" x14ac:dyDescent="0.2">
      <c r="A47" s="40"/>
      <c r="B47" s="63" t="s">
        <v>188</v>
      </c>
      <c r="C47" s="82" t="s">
        <v>307</v>
      </c>
      <c r="D47" s="70" t="s">
        <v>317</v>
      </c>
      <c r="E47" s="77">
        <v>706980</v>
      </c>
      <c r="F47" s="71">
        <v>5230139</v>
      </c>
      <c r="G47" s="71">
        <v>2063</v>
      </c>
      <c r="H47" s="75">
        <v>43340</v>
      </c>
      <c r="I47" s="67">
        <v>8.8000000000000007</v>
      </c>
      <c r="J47" s="111">
        <v>157</v>
      </c>
      <c r="K47" s="112">
        <f t="shared" si="48"/>
        <v>166.13203145999998</v>
      </c>
      <c r="L47" s="64">
        <v>9.1</v>
      </c>
      <c r="M47" s="73">
        <v>298.40835164835164</v>
      </c>
      <c r="N47" s="67">
        <v>6.85</v>
      </c>
      <c r="O47" s="201"/>
      <c r="P47" s="203">
        <v>0.4</v>
      </c>
      <c r="Q47" s="171">
        <v>0</v>
      </c>
      <c r="R47" s="171">
        <v>0.60599999999999998</v>
      </c>
      <c r="S47" s="171">
        <v>0.28199999999999997</v>
      </c>
      <c r="T47" s="171">
        <v>0.10100000000000001</v>
      </c>
      <c r="U47" s="171">
        <v>9.5749999999999993</v>
      </c>
      <c r="V47" s="171">
        <v>18.864999999999998</v>
      </c>
      <c r="W47" s="171">
        <v>0</v>
      </c>
      <c r="X47" s="171">
        <v>2.9000000000000001E-2</v>
      </c>
      <c r="Y47" s="171">
        <v>0.26700000000000002</v>
      </c>
      <c r="Z47" s="172">
        <v>1.0999999999999999E-2</v>
      </c>
      <c r="AA47" s="171">
        <v>0</v>
      </c>
      <c r="AB47" s="171">
        <v>0.88400000000000001</v>
      </c>
      <c r="AC47" s="172">
        <v>0</v>
      </c>
      <c r="AD47" s="171">
        <v>3.8149999999999999</v>
      </c>
      <c r="AE47" s="208">
        <v>100.06804399999999</v>
      </c>
      <c r="AF47" s="182">
        <v>0.7</v>
      </c>
      <c r="AG47" s="182">
        <v>0.02</v>
      </c>
      <c r="AH47" s="182">
        <v>0.02</v>
      </c>
      <c r="AI47" s="182">
        <v>7.0000000000000007E-2</v>
      </c>
      <c r="AJ47" s="182">
        <v>0.25</v>
      </c>
      <c r="AK47" s="182">
        <v>0</v>
      </c>
      <c r="AL47" s="182">
        <v>0.02</v>
      </c>
      <c r="AM47" s="182">
        <v>1.28</v>
      </c>
      <c r="AN47" s="182">
        <v>0.65</v>
      </c>
      <c r="AO47" s="182">
        <v>0.35</v>
      </c>
      <c r="AP47" s="182">
        <v>0.05</v>
      </c>
      <c r="AQ47" s="182">
        <v>0.09</v>
      </c>
      <c r="AR47" s="182"/>
      <c r="AS47" s="182">
        <v>0</v>
      </c>
      <c r="AT47" s="182">
        <v>0.02</v>
      </c>
      <c r="AU47" s="182">
        <v>0.03</v>
      </c>
      <c r="AV47" s="182">
        <v>0.17</v>
      </c>
      <c r="AW47" s="182">
        <v>0.96</v>
      </c>
      <c r="AX47" s="182">
        <v>0</v>
      </c>
      <c r="AY47" s="182">
        <v>0.03</v>
      </c>
      <c r="AZ47" s="183">
        <v>0.08</v>
      </c>
      <c r="BA47" s="45">
        <f t="shared" si="53"/>
        <v>134.507834</v>
      </c>
      <c r="BB47" s="49">
        <f t="shared" si="54"/>
        <v>3.5292950860816643</v>
      </c>
      <c r="BC47" s="210">
        <f t="shared" si="52"/>
        <v>0.52450644194608276</v>
      </c>
      <c r="BD47" s="215" t="str">
        <f t="shared" si="3"/>
        <v>Ca-Mg</v>
      </c>
      <c r="BE47" s="44" t="str">
        <f t="shared" si="4"/>
        <v>HCO3</v>
      </c>
      <c r="BF47" s="213"/>
      <c r="BG47" s="101">
        <f t="shared" si="55"/>
        <v>0.60599999999999998</v>
      </c>
      <c r="BH47" s="101">
        <f t="shared" si="56"/>
        <v>9.5749999999999993</v>
      </c>
      <c r="BI47" s="101">
        <f t="shared" si="57"/>
        <v>18.864999999999998</v>
      </c>
      <c r="BJ47" s="101">
        <f t="shared" si="58"/>
        <v>100.06804399999999</v>
      </c>
      <c r="BK47" s="101">
        <f t="shared" si="59"/>
        <v>3.8149999999999999</v>
      </c>
      <c r="BL47" s="102">
        <f t="shared" si="60"/>
        <v>0.26700000000000002</v>
      </c>
      <c r="BM47" s="101">
        <f t="shared" si="61"/>
        <v>0</v>
      </c>
      <c r="BN47" s="101">
        <f t="shared" si="62"/>
        <v>0.10100000000000001</v>
      </c>
      <c r="BO47" s="101">
        <f t="shared" si="63"/>
        <v>0</v>
      </c>
      <c r="BP47" s="101">
        <f t="shared" si="64"/>
        <v>0.28199999999999997</v>
      </c>
      <c r="BQ47" s="101">
        <f t="shared" si="65"/>
        <v>2.5000000000000001E-4</v>
      </c>
      <c r="BR47" s="101">
        <f t="shared" si="66"/>
        <v>0</v>
      </c>
      <c r="BS47" s="101">
        <f t="shared" si="67"/>
        <v>0.88400000000000001</v>
      </c>
      <c r="BT47" s="101">
        <f t="shared" si="68"/>
        <v>1.0999999999999999E-2</v>
      </c>
      <c r="BU47" s="101">
        <f t="shared" si="69"/>
        <v>0</v>
      </c>
      <c r="BV47" s="101">
        <f t="shared" si="70"/>
        <v>2.9000000000000001E-2</v>
      </c>
      <c r="BW47" s="103">
        <f t="shared" si="71"/>
        <v>0</v>
      </c>
      <c r="BX47" s="101">
        <f>BG47/Constants!C$6*Constants!D$6</f>
        <v>2.6359515959251494E-2</v>
      </c>
      <c r="BY47" s="101">
        <f>BH47/Constants!C$9*Constants!D$9</f>
        <v>0.78790372351368021</v>
      </c>
      <c r="BZ47" s="101">
        <f>BI47/Constants!C$10*Constants!D$10</f>
        <v>0.94141424222765591</v>
      </c>
      <c r="CA47" s="101">
        <f>BJ47/Constants!C$21*Constants!D$21</f>
        <v>1.64</v>
      </c>
      <c r="CB47" s="101">
        <f>BK47/Constants!C$20*Constants!D$20</f>
        <v>7.9427373400261903E-2</v>
      </c>
      <c r="CC47" s="102">
        <f>BL47/Constants!C$15*Constants!D$15</f>
        <v>7.5310975093786136E-3</v>
      </c>
      <c r="CD47" s="102">
        <f>BM47/Constants!C$5*Constants!D$5</f>
        <v>0</v>
      </c>
      <c r="CE47" s="101">
        <f>BN47/Constants!C$8*Constants!D$8</f>
        <v>2.5832325190609309E-3</v>
      </c>
      <c r="CF47" s="102">
        <f>BO47/Constants!C$11*Constants!D$11</f>
        <v>0</v>
      </c>
      <c r="CG47" s="102">
        <f>BP47/Constants!C$7*Constants!D$7</f>
        <v>1.563340226074519E-2</v>
      </c>
      <c r="CH47" s="101">
        <f>BQ47/Constants!C$13*Constants!D$13</f>
        <v>9.1166013310237939E-6</v>
      </c>
      <c r="CI47" s="101">
        <f>BR47/Constants!C$12*Constants!D$12</f>
        <v>0</v>
      </c>
      <c r="CJ47" s="101">
        <f>BS47/Constants!C$18*Constants!D$18</f>
        <v>1.4256937758144921E-2</v>
      </c>
      <c r="CK47" s="101">
        <f>BT47/Constants!D$18*Constants!E$18</f>
        <v>1.2649999999999998E-2</v>
      </c>
      <c r="CL47" s="101">
        <f>BU47/Constants!C$19*Constants!D$19</f>
        <v>0</v>
      </c>
      <c r="CM47" s="102">
        <f>BV47/Constants!C$14/Constants!D$14</f>
        <v>1.5264443321542868E-3</v>
      </c>
      <c r="CN47" s="102">
        <f>BW47/Constants!C$17/Constants!D$17</f>
        <v>0</v>
      </c>
      <c r="CO47" s="217">
        <f t="shared" si="51"/>
        <v>0.52450644194608276</v>
      </c>
      <c r="CP47" s="104">
        <f t="shared" si="72"/>
        <v>0.52450644194608276</v>
      </c>
      <c r="CQ47" s="106">
        <f>R47*Constants!E$6</f>
        <v>1.3089600000000001</v>
      </c>
      <c r="CR47" s="106">
        <f>T47*Constants!E$8</f>
        <v>0.18584000000000003</v>
      </c>
      <c r="CS47" s="106">
        <f>U47*Constants!E$9</f>
        <v>36.576499999999996</v>
      </c>
      <c r="CT47" s="106">
        <f>V47*Constants!E$10</f>
        <v>49.048999999999999</v>
      </c>
      <c r="CU47" s="106">
        <f>AE47*Constants!E$21</f>
        <v>71.548651459999988</v>
      </c>
      <c r="CV47" s="106">
        <f>AB47*Constants!E$18</f>
        <v>1.0165999999999999</v>
      </c>
      <c r="CW47" s="106">
        <f>AD47*Constants!E$20</f>
        <v>5.8750999999999998</v>
      </c>
      <c r="CX47" s="107">
        <f>Y47*Constants!E$15</f>
        <v>0.57138000000000011</v>
      </c>
      <c r="CY47" s="218">
        <f t="shared" si="73"/>
        <v>1.4859613234628508</v>
      </c>
      <c r="CZ47" s="102">
        <f t="shared" si="74"/>
        <v>44.416386915586678</v>
      </c>
      <c r="DA47" s="102">
        <f t="shared" si="75"/>
        <v>53.070214015686645</v>
      </c>
      <c r="DB47" s="102">
        <f t="shared" si="76"/>
        <v>93.426433374249925</v>
      </c>
      <c r="DC47" s="102">
        <f t="shared" si="77"/>
        <v>4.5247659811409999</v>
      </c>
      <c r="DD47" s="102">
        <f t="shared" si="78"/>
        <v>0.42902657298471991</v>
      </c>
      <c r="DE47" s="102">
        <f t="shared" si="79"/>
        <v>0</v>
      </c>
      <c r="DF47" s="102">
        <f t="shared" si="80"/>
        <v>0.14562420716564081</v>
      </c>
      <c r="DG47" s="102">
        <f t="shared" si="81"/>
        <v>0</v>
      </c>
      <c r="DH47" s="102">
        <f t="shared" si="82"/>
        <v>0.88129960920055161</v>
      </c>
      <c r="DI47" s="102">
        <f t="shared" si="83"/>
        <v>5.1392889764262514E-4</v>
      </c>
      <c r="DJ47" s="102">
        <f t="shared" si="84"/>
        <v>0</v>
      </c>
      <c r="DK47" s="102">
        <f t="shared" si="85"/>
        <v>0.81217978389155776</v>
      </c>
      <c r="DL47" s="102">
        <f t="shared" si="86"/>
        <v>0.72063681840503746</v>
      </c>
      <c r="DM47" s="102">
        <f t="shared" si="87"/>
        <v>0</v>
      </c>
      <c r="DN47" s="102">
        <f t="shared" si="88"/>
        <v>8.695746932775239E-2</v>
      </c>
      <c r="DO47" s="102">
        <f t="shared" si="89"/>
        <v>0</v>
      </c>
      <c r="DP47" s="105">
        <f t="shared" si="90"/>
        <v>0</v>
      </c>
      <c r="DQ47" s="106">
        <f t="shared" si="91"/>
        <v>44.416386915586678</v>
      </c>
      <c r="DR47" s="106">
        <f t="shared" si="92"/>
        <v>53.070214015686645</v>
      </c>
      <c r="DS47" s="94">
        <f t="shared" si="93"/>
        <v>0</v>
      </c>
      <c r="DT47" s="106">
        <f t="shared" si="94"/>
        <v>93.426433374249925</v>
      </c>
      <c r="DU47" s="94">
        <f t="shared" si="45"/>
        <v>0</v>
      </c>
      <c r="DV47" s="106">
        <f t="shared" si="95"/>
        <v>0</v>
      </c>
      <c r="DW47" s="107">
        <f t="shared" si="96"/>
        <v>0</v>
      </c>
      <c r="DX47" s="54" t="str">
        <f t="shared" si="49"/>
        <v>Ca-Mg</v>
      </c>
      <c r="DY47" s="92" t="str">
        <f t="shared" si="50"/>
        <v>HCO3</v>
      </c>
      <c r="DZ47" s="3"/>
    </row>
    <row r="48" spans="1:130" s="1" customFormat="1" x14ac:dyDescent="0.2">
      <c r="A48" s="39"/>
      <c r="B48" s="63" t="s">
        <v>189</v>
      </c>
      <c r="C48" s="82" t="s">
        <v>301</v>
      </c>
      <c r="D48" s="70" t="s">
        <v>317</v>
      </c>
      <c r="E48" s="77">
        <v>707120</v>
      </c>
      <c r="F48" s="71">
        <v>5231386</v>
      </c>
      <c r="G48" s="71">
        <v>2419</v>
      </c>
      <c r="H48" s="75">
        <v>43340</v>
      </c>
      <c r="I48" s="67">
        <v>4.2</v>
      </c>
      <c r="J48" s="111">
        <v>56</v>
      </c>
      <c r="K48" s="112">
        <f t="shared" si="48"/>
        <v>68.090141369999998</v>
      </c>
      <c r="L48" s="64">
        <v>7.91</v>
      </c>
      <c r="M48" s="73">
        <v>315.78505494505492</v>
      </c>
      <c r="N48" s="67">
        <v>7.3</v>
      </c>
      <c r="O48" s="201"/>
      <c r="P48" s="203">
        <v>0.3</v>
      </c>
      <c r="Q48" s="171">
        <v>0.05</v>
      </c>
      <c r="R48" s="171">
        <v>3.613</v>
      </c>
      <c r="S48" s="171">
        <v>0.29499999999999998</v>
      </c>
      <c r="T48" s="171">
        <v>0.309</v>
      </c>
      <c r="U48" s="171">
        <v>1.0980000000000001</v>
      </c>
      <c r="V48" s="171">
        <v>8.1630000000000003</v>
      </c>
      <c r="W48" s="171">
        <v>0.13700000000000001</v>
      </c>
      <c r="X48" s="171">
        <v>1.4E-2</v>
      </c>
      <c r="Y48" s="171">
        <v>0.25900000000000001</v>
      </c>
      <c r="Z48" s="172">
        <v>0</v>
      </c>
      <c r="AA48" s="171">
        <v>0</v>
      </c>
      <c r="AB48" s="171">
        <v>0.42899999999999999</v>
      </c>
      <c r="AC48" s="171">
        <v>0</v>
      </c>
      <c r="AD48" s="171">
        <v>5.1609999999999996</v>
      </c>
      <c r="AE48" s="208">
        <v>35.389917999999994</v>
      </c>
      <c r="AF48" s="182">
        <v>0.75</v>
      </c>
      <c r="AG48" s="182">
        <v>0.04</v>
      </c>
      <c r="AH48" s="182">
        <v>0.01</v>
      </c>
      <c r="AI48" s="182">
        <v>0.03</v>
      </c>
      <c r="AJ48" s="182">
        <v>0.04</v>
      </c>
      <c r="AK48" s="182">
        <v>0</v>
      </c>
      <c r="AL48" s="182">
        <v>0</v>
      </c>
      <c r="AM48" s="182">
        <v>0.14000000000000001</v>
      </c>
      <c r="AN48" s="182">
        <v>0.66</v>
      </c>
      <c r="AO48" s="182">
        <v>0.63</v>
      </c>
      <c r="AP48" s="182">
        <v>1.1100000000000001</v>
      </c>
      <c r="AQ48" s="182">
        <v>0</v>
      </c>
      <c r="AR48" s="182"/>
      <c r="AS48" s="182">
        <v>0</v>
      </c>
      <c r="AT48" s="182">
        <v>0</v>
      </c>
      <c r="AU48" s="182">
        <v>0</v>
      </c>
      <c r="AV48" s="182">
        <v>0.43</v>
      </c>
      <c r="AW48" s="182">
        <v>1.87</v>
      </c>
      <c r="AX48" s="182">
        <v>0</v>
      </c>
      <c r="AY48" s="182">
        <v>0</v>
      </c>
      <c r="AZ48" s="183">
        <v>0.1</v>
      </c>
      <c r="BA48" s="45">
        <f t="shared" si="53"/>
        <v>54.92372799999999</v>
      </c>
      <c r="BB48" s="49">
        <f t="shared" si="54"/>
        <v>1.3918664707984982</v>
      </c>
      <c r="BC48" s="210">
        <f t="shared" si="52"/>
        <v>-0.93093555362463809</v>
      </c>
      <c r="BD48" s="215" t="str">
        <f t="shared" si="3"/>
        <v>Ca-Na</v>
      </c>
      <c r="BE48" s="44" t="str">
        <f t="shared" si="4"/>
        <v>HCO3</v>
      </c>
      <c r="BF48" s="213"/>
      <c r="BG48" s="101">
        <f t="shared" si="55"/>
        <v>3.613</v>
      </c>
      <c r="BH48" s="101">
        <f t="shared" si="56"/>
        <v>1.0980000000000001</v>
      </c>
      <c r="BI48" s="101">
        <f t="shared" si="57"/>
        <v>8.1630000000000003</v>
      </c>
      <c r="BJ48" s="101">
        <f t="shared" si="58"/>
        <v>35.389917999999994</v>
      </c>
      <c r="BK48" s="101">
        <f t="shared" si="59"/>
        <v>5.1609999999999996</v>
      </c>
      <c r="BL48" s="102">
        <f t="shared" si="60"/>
        <v>0.25900000000000001</v>
      </c>
      <c r="BM48" s="101">
        <f t="shared" si="61"/>
        <v>0.05</v>
      </c>
      <c r="BN48" s="101">
        <f t="shared" si="62"/>
        <v>0.309</v>
      </c>
      <c r="BO48" s="101">
        <f t="shared" si="63"/>
        <v>0.13700000000000001</v>
      </c>
      <c r="BP48" s="101">
        <f t="shared" si="64"/>
        <v>0.29499999999999998</v>
      </c>
      <c r="BQ48" s="101">
        <f t="shared" si="65"/>
        <v>4.0000000000000003E-5</v>
      </c>
      <c r="BR48" s="101">
        <f t="shared" si="66"/>
        <v>0</v>
      </c>
      <c r="BS48" s="101">
        <f t="shared" si="67"/>
        <v>0.42899999999999999</v>
      </c>
      <c r="BT48" s="101">
        <f t="shared" si="68"/>
        <v>0</v>
      </c>
      <c r="BU48" s="101">
        <f t="shared" si="69"/>
        <v>0</v>
      </c>
      <c r="BV48" s="101">
        <f t="shared" si="70"/>
        <v>1.4E-2</v>
      </c>
      <c r="BW48" s="103">
        <f t="shared" si="71"/>
        <v>0</v>
      </c>
      <c r="BX48" s="101">
        <f>BG48/Constants!C$6*Constants!D$6</f>
        <v>0.15715665208048787</v>
      </c>
      <c r="BY48" s="101">
        <f>BH48/Constants!C$9*Constants!D$9</f>
        <v>9.0351779469245025E-2</v>
      </c>
      <c r="BZ48" s="101">
        <f>BI48/Constants!C$10*Constants!D$10</f>
        <v>0.4073556564698837</v>
      </c>
      <c r="CA48" s="101">
        <f>BJ48/Constants!C$21*Constants!D$21</f>
        <v>0.57999999999999996</v>
      </c>
      <c r="CB48" s="101">
        <f>BK48/Constants!C$20*Constants!D$20</f>
        <v>0.10745076647935824</v>
      </c>
      <c r="CC48" s="102">
        <f>BL48/Constants!C$15*Constants!D$15</f>
        <v>7.3054466476743856E-3</v>
      </c>
      <c r="CD48" s="102">
        <f>BM48/Constants!C$5*Constants!D$5</f>
        <v>7.2046109510086453E-3</v>
      </c>
      <c r="CE48" s="101">
        <f>BN48/Constants!C$8*Constants!D$8</f>
        <v>7.9031569147507679E-3</v>
      </c>
      <c r="CF48" s="102">
        <f>BO48/Constants!C$11*Constants!D$11</f>
        <v>3.127139922392148E-3</v>
      </c>
      <c r="CG48" s="102">
        <f>BP48/Constants!C$7*Constants!D$7</f>
        <v>1.6354091017446212E-2</v>
      </c>
      <c r="CH48" s="101">
        <f>BQ48/Constants!C$13*Constants!D$13</f>
        <v>1.4586562129638073E-6</v>
      </c>
      <c r="CI48" s="101">
        <f>BR48/Constants!C$12*Constants!D$12</f>
        <v>0</v>
      </c>
      <c r="CJ48" s="101">
        <f>BS48/Constants!C$18*Constants!D$18</f>
        <v>6.9188080296879763E-3</v>
      </c>
      <c r="CK48" s="101">
        <f>BT48/Constants!D$18*Constants!E$18</f>
        <v>0</v>
      </c>
      <c r="CL48" s="101">
        <f>BU48/Constants!C$19*Constants!D$19</f>
        <v>0</v>
      </c>
      <c r="CM48" s="102">
        <f>BV48/Constants!C$14/Constants!D$14</f>
        <v>7.3690416035034534E-4</v>
      </c>
      <c r="CN48" s="102">
        <f>BW48/Constants!C$17/Constants!D$17</f>
        <v>0</v>
      </c>
      <c r="CO48" s="217">
        <f t="shared" si="51"/>
        <v>-0.93093555362463809</v>
      </c>
      <c r="CP48" s="104">
        <f t="shared" si="72"/>
        <v>0.93093555362463809</v>
      </c>
      <c r="CQ48" s="106">
        <f>R48*Constants!E$6</f>
        <v>7.8040800000000008</v>
      </c>
      <c r="CR48" s="106">
        <f>T48*Constants!E$8</f>
        <v>0.56856000000000007</v>
      </c>
      <c r="CS48" s="106">
        <f>U48*Constants!E$9</f>
        <v>4.1943600000000005</v>
      </c>
      <c r="CT48" s="106">
        <f>V48*Constants!E$10</f>
        <v>21.223800000000001</v>
      </c>
      <c r="CU48" s="106">
        <f>AE48*Constants!E$21</f>
        <v>25.303791369999995</v>
      </c>
      <c r="CV48" s="106">
        <f>AB48*Constants!E$18</f>
        <v>0.49334999999999996</v>
      </c>
      <c r="CW48" s="106">
        <f>AD48*Constants!E$20</f>
        <v>7.9479399999999991</v>
      </c>
      <c r="CX48" s="107">
        <f>Y48*Constants!E$15</f>
        <v>0.55426000000000009</v>
      </c>
      <c r="CY48" s="218">
        <f t="shared" si="73"/>
        <v>22.794345633148254</v>
      </c>
      <c r="CZ48" s="102">
        <f t="shared" si="74"/>
        <v>13.104820333899584</v>
      </c>
      <c r="DA48" s="102">
        <f t="shared" si="75"/>
        <v>59.083758188212151</v>
      </c>
      <c r="DB48" s="102">
        <f t="shared" si="76"/>
        <v>82.572629976090766</v>
      </c>
      <c r="DC48" s="102">
        <f t="shared" si="77"/>
        <v>15.297400657150661</v>
      </c>
      <c r="DD48" s="102">
        <f t="shared" si="78"/>
        <v>1.0400516256008443</v>
      </c>
      <c r="DE48" s="102">
        <f t="shared" si="79"/>
        <v>1.0449725798787595</v>
      </c>
      <c r="DF48" s="102">
        <f t="shared" si="80"/>
        <v>1.1462912191306549</v>
      </c>
      <c r="DG48" s="102">
        <f t="shared" si="81"/>
        <v>0.45356723556134537</v>
      </c>
      <c r="DH48" s="102">
        <f t="shared" si="82"/>
        <v>2.3720332434717069</v>
      </c>
      <c r="DI48" s="102">
        <f t="shared" si="83"/>
        <v>2.1156669754715556E-4</v>
      </c>
      <c r="DJ48" s="102">
        <f t="shared" si="84"/>
        <v>0</v>
      </c>
      <c r="DK48" s="102">
        <f t="shared" si="85"/>
        <v>0.98500719881212218</v>
      </c>
      <c r="DL48" s="102">
        <f t="shared" si="86"/>
        <v>0</v>
      </c>
      <c r="DM48" s="102">
        <f t="shared" si="87"/>
        <v>0</v>
      </c>
      <c r="DN48" s="102">
        <f t="shared" si="88"/>
        <v>0.10491054234560503</v>
      </c>
      <c r="DO48" s="102">
        <f t="shared" si="89"/>
        <v>0</v>
      </c>
      <c r="DP48" s="105">
        <f t="shared" si="90"/>
        <v>22.794345633148254</v>
      </c>
      <c r="DQ48" s="106">
        <f t="shared" si="91"/>
        <v>0</v>
      </c>
      <c r="DR48" s="106">
        <f t="shared" si="92"/>
        <v>59.083758188212151</v>
      </c>
      <c r="DS48" s="94">
        <f t="shared" si="93"/>
        <v>0</v>
      </c>
      <c r="DT48" s="106">
        <f t="shared" si="94"/>
        <v>82.572629976090766</v>
      </c>
      <c r="DU48" s="94">
        <f t="shared" si="45"/>
        <v>0</v>
      </c>
      <c r="DV48" s="106">
        <f t="shared" si="95"/>
        <v>0</v>
      </c>
      <c r="DW48" s="107">
        <f t="shared" si="96"/>
        <v>0</v>
      </c>
      <c r="DX48" s="54" t="str">
        <f t="shared" si="49"/>
        <v>Ca-Na</v>
      </c>
      <c r="DY48" s="92" t="str">
        <f t="shared" si="50"/>
        <v>HCO3</v>
      </c>
      <c r="DZ48" s="3"/>
    </row>
    <row r="49" spans="1:130" s="1" customFormat="1" x14ac:dyDescent="0.2">
      <c r="A49" s="39"/>
      <c r="B49" s="63" t="s">
        <v>190</v>
      </c>
      <c r="C49" s="82" t="s">
        <v>301</v>
      </c>
      <c r="D49" s="70" t="s">
        <v>317</v>
      </c>
      <c r="E49" s="77">
        <v>708130</v>
      </c>
      <c r="F49" s="71">
        <v>5231195</v>
      </c>
      <c r="G49" s="71">
        <v>2512</v>
      </c>
      <c r="H49" s="75">
        <v>43341</v>
      </c>
      <c r="I49" s="67">
        <v>5.2</v>
      </c>
      <c r="J49" s="111">
        <v>178</v>
      </c>
      <c r="K49" s="112">
        <f t="shared" si="48"/>
        <v>285.04418354199998</v>
      </c>
      <c r="L49" s="64">
        <v>8.09</v>
      </c>
      <c r="M49" s="73">
        <v>399.05098901098899</v>
      </c>
      <c r="N49" s="67">
        <v>7.8</v>
      </c>
      <c r="O49" s="201"/>
      <c r="P49" s="203">
        <v>0.21</v>
      </c>
      <c r="Q49" s="171">
        <v>0</v>
      </c>
      <c r="R49" s="171">
        <v>1.7410000000000001</v>
      </c>
      <c r="S49" s="172">
        <v>0</v>
      </c>
      <c r="T49" s="171">
        <v>0.253</v>
      </c>
      <c r="U49" s="171">
        <v>5.101</v>
      </c>
      <c r="V49" s="171">
        <v>39.152999999999999</v>
      </c>
      <c r="W49" s="171">
        <v>0.44500000000000001</v>
      </c>
      <c r="X49" s="171">
        <v>2.1999999999999999E-2</v>
      </c>
      <c r="Y49" s="171">
        <v>0.42</v>
      </c>
      <c r="Z49" s="172">
        <v>0</v>
      </c>
      <c r="AA49" s="171">
        <v>0</v>
      </c>
      <c r="AB49" s="171">
        <v>1.0880000000000001</v>
      </c>
      <c r="AC49" s="172">
        <v>0.221</v>
      </c>
      <c r="AD49" s="171">
        <v>78.741</v>
      </c>
      <c r="AE49" s="208">
        <v>50.5221588</v>
      </c>
      <c r="AF49" s="182">
        <v>3.21</v>
      </c>
      <c r="AG49" s="182">
        <v>0.19</v>
      </c>
      <c r="AH49" s="182">
        <v>0.02</v>
      </c>
      <c r="AI49" s="182">
        <v>0.08</v>
      </c>
      <c r="AJ49" s="182">
        <v>0.42</v>
      </c>
      <c r="AK49" s="182">
        <v>3.61</v>
      </c>
      <c r="AL49" s="182">
        <v>0</v>
      </c>
      <c r="AM49" s="182">
        <v>0.25</v>
      </c>
      <c r="AN49" s="182">
        <v>0.92</v>
      </c>
      <c r="AO49" s="182">
        <v>0.71</v>
      </c>
      <c r="AP49" s="182">
        <v>5.63</v>
      </c>
      <c r="AQ49" s="182">
        <v>0.95</v>
      </c>
      <c r="AR49" s="182"/>
      <c r="AS49" s="182">
        <v>0</v>
      </c>
      <c r="AT49" s="182">
        <v>0</v>
      </c>
      <c r="AU49" s="182">
        <v>0</v>
      </c>
      <c r="AV49" s="182">
        <v>0.69</v>
      </c>
      <c r="AW49" s="182">
        <v>7.83</v>
      </c>
      <c r="AX49" s="182">
        <v>0</v>
      </c>
      <c r="AY49" s="182">
        <v>0.18</v>
      </c>
      <c r="AZ49" s="183">
        <v>2.74</v>
      </c>
      <c r="BA49" s="45">
        <f t="shared" si="53"/>
        <v>177.73458880000001</v>
      </c>
      <c r="BB49" s="49">
        <f t="shared" si="54"/>
        <v>4.9709924483968599</v>
      </c>
      <c r="BC49" s="210">
        <f t="shared" si="52"/>
        <v>-0.78072871648540287</v>
      </c>
      <c r="BD49" s="215" t="str">
        <f t="shared" si="3"/>
        <v>Ca</v>
      </c>
      <c r="BE49" s="44" t="str">
        <f t="shared" si="4"/>
        <v>SO4-HCO3</v>
      </c>
      <c r="BF49" s="213"/>
      <c r="BG49" s="101">
        <f t="shared" si="55"/>
        <v>1.7410000000000001</v>
      </c>
      <c r="BH49" s="101">
        <f t="shared" si="56"/>
        <v>5.101</v>
      </c>
      <c r="BI49" s="101">
        <f t="shared" si="57"/>
        <v>39.152999999999999</v>
      </c>
      <c r="BJ49" s="101">
        <f t="shared" si="58"/>
        <v>50.5221588</v>
      </c>
      <c r="BK49" s="101">
        <f t="shared" si="59"/>
        <v>78.741</v>
      </c>
      <c r="BL49" s="102">
        <f t="shared" si="60"/>
        <v>0.42</v>
      </c>
      <c r="BM49" s="101">
        <f t="shared" si="61"/>
        <v>0</v>
      </c>
      <c r="BN49" s="101">
        <f t="shared" si="62"/>
        <v>0.253</v>
      </c>
      <c r="BO49" s="101">
        <f t="shared" si="63"/>
        <v>0.44500000000000001</v>
      </c>
      <c r="BP49" s="101">
        <f t="shared" si="64"/>
        <v>0</v>
      </c>
      <c r="BQ49" s="101">
        <f t="shared" si="65"/>
        <v>4.1999999999999996E-4</v>
      </c>
      <c r="BR49" s="101">
        <f t="shared" si="66"/>
        <v>3.6099999999999999E-3</v>
      </c>
      <c r="BS49" s="101">
        <f t="shared" si="67"/>
        <v>1.0880000000000001</v>
      </c>
      <c r="BT49" s="101">
        <f t="shared" si="68"/>
        <v>0</v>
      </c>
      <c r="BU49" s="101">
        <f t="shared" si="69"/>
        <v>0.221</v>
      </c>
      <c r="BV49" s="101">
        <f t="shared" si="70"/>
        <v>2.1999999999999999E-2</v>
      </c>
      <c r="BW49" s="103">
        <f t="shared" si="71"/>
        <v>0</v>
      </c>
      <c r="BX49" s="101">
        <f>BG49/Constants!C$6*Constants!D$6</f>
        <v>7.5729236443988213E-2</v>
      </c>
      <c r="BY49" s="101">
        <f>BH49/Constants!C$9*Constants!D$9</f>
        <v>0.41974902283480764</v>
      </c>
      <c r="BZ49" s="101">
        <f>BI49/Constants!C$10*Constants!D$10</f>
        <v>1.9538400119766453</v>
      </c>
      <c r="CA49" s="101">
        <f>BJ49/Constants!C$21*Constants!D$21</f>
        <v>0.82799999999999996</v>
      </c>
      <c r="CB49" s="101">
        <f>BK49/Constants!C$20*Constants!D$20</f>
        <v>1.6393684951271359</v>
      </c>
      <c r="CC49" s="102">
        <f>BL49/Constants!C$15*Constants!D$15</f>
        <v>1.1846670239471975E-2</v>
      </c>
      <c r="CD49" s="102">
        <f>BM49/Constants!C$5*Constants!D$5</f>
        <v>0</v>
      </c>
      <c r="CE49" s="101">
        <f>BN49/Constants!C$8*Constants!D$8</f>
        <v>6.470869577449659E-3</v>
      </c>
      <c r="CF49" s="102">
        <f>BO49/Constants!C$11*Constants!D$11</f>
        <v>1.0157498288062086E-2</v>
      </c>
      <c r="CG49" s="102">
        <f>BP49/Constants!C$7*Constants!D$7</f>
        <v>0</v>
      </c>
      <c r="CH49" s="101">
        <f>BQ49/Constants!C$13*Constants!D$13</f>
        <v>1.5315890236119975E-5</v>
      </c>
      <c r="CI49" s="101">
        <f>BR49/Constants!C$12*Constants!D$12</f>
        <v>1.2928641776345241E-4</v>
      </c>
      <c r="CJ49" s="101">
        <f>BS49/Constants!C$18*Constants!D$18</f>
        <v>1.7547000317716829E-2</v>
      </c>
      <c r="CK49" s="101">
        <f>BT49/Constants!D$18*Constants!E$18</f>
        <v>0</v>
      </c>
      <c r="CL49" s="101">
        <f>BU49/Constants!C$19*Constants!D$19</f>
        <v>6.9810490316031988E-3</v>
      </c>
      <c r="CM49" s="102">
        <f>BV49/Constants!C$14/Constants!D$14</f>
        <v>1.1579922519791141E-3</v>
      </c>
      <c r="CN49" s="102">
        <f>BW49/Constants!C$17/Constants!D$17</f>
        <v>0</v>
      </c>
      <c r="CO49" s="217">
        <f t="shared" si="51"/>
        <v>-0.78072871648540287</v>
      </c>
      <c r="CP49" s="104">
        <f t="shared" si="72"/>
        <v>0.78072871648540287</v>
      </c>
      <c r="CQ49" s="106">
        <f>R49*Constants!E$6</f>
        <v>3.7605600000000003</v>
      </c>
      <c r="CR49" s="106">
        <f>T49*Constants!E$8</f>
        <v>0.46552000000000004</v>
      </c>
      <c r="CS49" s="106">
        <f>U49*Constants!E$9</f>
        <v>19.48582</v>
      </c>
      <c r="CT49" s="106">
        <f>V49*Constants!E$10</f>
        <v>101.7978</v>
      </c>
      <c r="CU49" s="106">
        <f>AE49*Constants!E$21</f>
        <v>36.123343542000001</v>
      </c>
      <c r="CV49" s="106">
        <f>AB49*Constants!E$18</f>
        <v>1.2512000000000001</v>
      </c>
      <c r="CW49" s="106">
        <f>AD49*Constants!E$20</f>
        <v>121.26114</v>
      </c>
      <c r="CX49" s="107">
        <f>Y49*Constants!E$15</f>
        <v>0.89880000000000004</v>
      </c>
      <c r="CY49" s="218">
        <f t="shared" si="73"/>
        <v>3.0708205427187538</v>
      </c>
      <c r="CZ49" s="102">
        <f t="shared" si="74"/>
        <v>17.020822903194293</v>
      </c>
      <c r="DA49" s="102">
        <f t="shared" si="75"/>
        <v>79.228212612462457</v>
      </c>
      <c r="DB49" s="102">
        <f t="shared" si="76"/>
        <v>33.055195857495079</v>
      </c>
      <c r="DC49" s="102">
        <f t="shared" si="77"/>
        <v>65.446433199316957</v>
      </c>
      <c r="DD49" s="102">
        <f t="shared" si="78"/>
        <v>0.47293961959529501</v>
      </c>
      <c r="DE49" s="102">
        <f t="shared" si="79"/>
        <v>0</v>
      </c>
      <c r="DF49" s="102">
        <f t="shared" si="80"/>
        <v>0.26239376178556056</v>
      </c>
      <c r="DG49" s="102">
        <f t="shared" si="81"/>
        <v>0.41188655624016662</v>
      </c>
      <c r="DH49" s="102">
        <f t="shared" si="82"/>
        <v>0</v>
      </c>
      <c r="DI49" s="102">
        <f t="shared" si="83"/>
        <v>6.2105935006870761E-4</v>
      </c>
      <c r="DJ49" s="102">
        <f t="shared" si="84"/>
        <v>5.2425642486990326E-3</v>
      </c>
      <c r="DK49" s="102">
        <f t="shared" si="85"/>
        <v>0.70050668141746153</v>
      </c>
      <c r="DL49" s="102">
        <f t="shared" si="86"/>
        <v>0</v>
      </c>
      <c r="DM49" s="102">
        <f t="shared" si="87"/>
        <v>0.27869558337007261</v>
      </c>
      <c r="DN49" s="102">
        <f t="shared" si="88"/>
        <v>4.6229058805110398E-2</v>
      </c>
      <c r="DO49" s="102">
        <f t="shared" si="89"/>
        <v>0</v>
      </c>
      <c r="DP49" s="105">
        <f t="shared" si="90"/>
        <v>0</v>
      </c>
      <c r="DQ49" s="106">
        <f t="shared" si="91"/>
        <v>0</v>
      </c>
      <c r="DR49" s="106">
        <f t="shared" si="92"/>
        <v>79.228212612462457</v>
      </c>
      <c r="DS49" s="94">
        <f t="shared" si="93"/>
        <v>0</v>
      </c>
      <c r="DT49" s="106">
        <f t="shared" si="94"/>
        <v>33.055195857495079</v>
      </c>
      <c r="DU49" s="94">
        <f t="shared" si="45"/>
        <v>0</v>
      </c>
      <c r="DV49" s="106">
        <f t="shared" si="95"/>
        <v>65.446433199316957</v>
      </c>
      <c r="DW49" s="107">
        <f t="shared" si="96"/>
        <v>0</v>
      </c>
      <c r="DX49" s="54" t="str">
        <f t="shared" si="49"/>
        <v>Ca</v>
      </c>
      <c r="DY49" s="92" t="str">
        <f t="shared" si="50"/>
        <v>SO4-HCO3</v>
      </c>
      <c r="DZ49" s="3"/>
    </row>
    <row r="50" spans="1:130" x14ac:dyDescent="0.2">
      <c r="A50" s="39"/>
      <c r="B50" s="63" t="s">
        <v>191</v>
      </c>
      <c r="C50" s="82" t="s">
        <v>305</v>
      </c>
      <c r="D50" s="70" t="s">
        <v>317</v>
      </c>
      <c r="E50" s="77">
        <v>709999</v>
      </c>
      <c r="F50" s="71">
        <v>5227957</v>
      </c>
      <c r="G50" s="71">
        <v>1835</v>
      </c>
      <c r="H50" s="75">
        <v>43339</v>
      </c>
      <c r="I50" s="67">
        <v>8.6</v>
      </c>
      <c r="J50" s="111">
        <v>419</v>
      </c>
      <c r="K50" s="112">
        <f t="shared" si="48"/>
        <v>468.00054000000006</v>
      </c>
      <c r="L50" s="64">
        <v>7.45</v>
      </c>
      <c r="M50" s="73">
        <v>533.55516483516476</v>
      </c>
      <c r="N50" s="67">
        <v>8.43</v>
      </c>
      <c r="O50" s="201">
        <v>90.89</v>
      </c>
      <c r="P50" s="203">
        <v>9.5000000000000001E-2</v>
      </c>
      <c r="Q50" s="171">
        <v>0</v>
      </c>
      <c r="R50" s="171">
        <v>1.4350000000000001</v>
      </c>
      <c r="S50" s="171">
        <v>0.11600000000000001</v>
      </c>
      <c r="T50" s="171">
        <v>1.333</v>
      </c>
      <c r="U50" s="171">
        <v>33.029000000000003</v>
      </c>
      <c r="V50" s="171">
        <v>42.198</v>
      </c>
      <c r="W50" s="171">
        <v>0</v>
      </c>
      <c r="X50" s="171">
        <v>0.158</v>
      </c>
      <c r="Y50" s="171">
        <v>1.1850000000000001</v>
      </c>
      <c r="Z50" s="172">
        <v>0</v>
      </c>
      <c r="AA50" s="171">
        <v>1.095</v>
      </c>
      <c r="AB50" s="172">
        <v>1.3260000000000001</v>
      </c>
      <c r="AC50" s="172">
        <v>0</v>
      </c>
      <c r="AD50" s="171">
        <v>11.371</v>
      </c>
      <c r="AE50" s="208">
        <v>286.7</v>
      </c>
      <c r="AF50" s="182">
        <v>0.73</v>
      </c>
      <c r="AG50" s="182">
        <v>0</v>
      </c>
      <c r="AH50" s="182">
        <v>0.01</v>
      </c>
      <c r="AI50" s="182">
        <v>0.08</v>
      </c>
      <c r="AJ50" s="182">
        <v>13.06</v>
      </c>
      <c r="AK50" s="182">
        <v>2.0499999999999998</v>
      </c>
      <c r="AL50" s="182">
        <v>0.02</v>
      </c>
      <c r="AM50" s="182">
        <v>0.33</v>
      </c>
      <c r="AN50" s="182">
        <v>19.329999999999998</v>
      </c>
      <c r="AO50" s="182">
        <v>8.9700000000000006</v>
      </c>
      <c r="AP50" s="182">
        <v>0.45</v>
      </c>
      <c r="AQ50" s="182">
        <v>0.02</v>
      </c>
      <c r="AR50" s="182"/>
      <c r="AS50" s="182">
        <v>0</v>
      </c>
      <c r="AT50" s="182">
        <v>0</v>
      </c>
      <c r="AU50" s="182">
        <v>0</v>
      </c>
      <c r="AV50" s="182">
        <v>0.09</v>
      </c>
      <c r="AW50" s="182">
        <v>2.4900000000000002</v>
      </c>
      <c r="AX50" s="182">
        <v>0</v>
      </c>
      <c r="AY50" s="182">
        <v>0.12</v>
      </c>
      <c r="AZ50" s="183">
        <v>0.51</v>
      </c>
      <c r="BA50" s="45">
        <f t="shared" si="53"/>
        <v>379.99426</v>
      </c>
      <c r="BB50" s="49">
        <f t="shared" si="54"/>
        <v>9.9394183135396155</v>
      </c>
      <c r="BC50" s="210">
        <f t="shared" si="52"/>
        <v>-0.85609647142493084</v>
      </c>
      <c r="BD50" s="215" t="str">
        <f t="shared" si="3"/>
        <v>Mg-Ca</v>
      </c>
      <c r="BE50" s="44" t="str">
        <f t="shared" si="4"/>
        <v>HCO3</v>
      </c>
      <c r="BF50" s="213"/>
      <c r="BG50" s="101">
        <f t="shared" si="55"/>
        <v>1.4350000000000001</v>
      </c>
      <c r="BH50" s="101">
        <f t="shared" si="56"/>
        <v>33.029000000000003</v>
      </c>
      <c r="BI50" s="101">
        <f t="shared" si="57"/>
        <v>42.198</v>
      </c>
      <c r="BJ50" s="101">
        <f t="shared" si="58"/>
        <v>286.7</v>
      </c>
      <c r="BK50" s="101">
        <f t="shared" si="59"/>
        <v>11.371</v>
      </c>
      <c r="BL50" s="102">
        <f t="shared" si="60"/>
        <v>1.1850000000000001</v>
      </c>
      <c r="BM50" s="101">
        <f t="shared" si="61"/>
        <v>0</v>
      </c>
      <c r="BN50" s="101">
        <f t="shared" si="62"/>
        <v>1.333</v>
      </c>
      <c r="BO50" s="101">
        <f t="shared" si="63"/>
        <v>0</v>
      </c>
      <c r="BP50" s="101">
        <f t="shared" si="64"/>
        <v>0.11600000000000001</v>
      </c>
      <c r="BQ50" s="101">
        <f t="shared" si="65"/>
        <v>1.306E-2</v>
      </c>
      <c r="BR50" s="101">
        <f t="shared" si="66"/>
        <v>2.0499999999999997E-3</v>
      </c>
      <c r="BS50" s="101">
        <f t="shared" si="67"/>
        <v>1.3260000000000001</v>
      </c>
      <c r="BT50" s="101">
        <f t="shared" si="68"/>
        <v>0</v>
      </c>
      <c r="BU50" s="101">
        <f t="shared" si="69"/>
        <v>0</v>
      </c>
      <c r="BV50" s="101">
        <f t="shared" si="70"/>
        <v>0.158</v>
      </c>
      <c r="BW50" s="103">
        <f t="shared" si="71"/>
        <v>1.095</v>
      </c>
      <c r="BX50" s="101">
        <f>BG50/Constants!C$6*Constants!D$6</f>
        <v>6.2418985811098837E-2</v>
      </c>
      <c r="BY50" s="101">
        <f>BH50/Constants!C$9*Constants!D$9</f>
        <v>2.7178769800452587</v>
      </c>
      <c r="BZ50" s="101">
        <f>BI50/Constants!C$10*Constants!D$10</f>
        <v>2.1057937022805526</v>
      </c>
      <c r="CA50" s="101">
        <f>BJ50/Constants!C$21*Constants!D$21</f>
        <v>4.6986828282563415</v>
      </c>
      <c r="CB50" s="101">
        <f>BK50/Constants!C$20*Constants!D$20</f>
        <v>0.23674145817414893</v>
      </c>
      <c r="CC50" s="102">
        <f>BL50/Constants!C$15*Constants!D$15</f>
        <v>3.3424533889938789E-2</v>
      </c>
      <c r="CD50" s="102">
        <f>BM50/Constants!C$5*Constants!D$5</f>
        <v>0</v>
      </c>
      <c r="CE50" s="101">
        <f>BN50/Constants!C$8*Constants!D$8</f>
        <v>3.4093553939685356E-2</v>
      </c>
      <c r="CF50" s="102">
        <f>BO50/Constants!C$11*Constants!D$11</f>
        <v>0</v>
      </c>
      <c r="CG50" s="102">
        <f>BP50/Constants!C$7*Constants!D$7</f>
        <v>6.4307612136398672E-3</v>
      </c>
      <c r="CH50" s="101">
        <f>BQ50/Constants!C$13*Constants!D$13</f>
        <v>4.7625125353268304E-4</v>
      </c>
      <c r="CI50" s="101">
        <f>BR50/Constants!C$12*Constants!D$12</f>
        <v>7.3417494851822E-5</v>
      </c>
      <c r="CJ50" s="101">
        <f>BS50/Constants!C$18*Constants!D$18</f>
        <v>2.1385406637217382E-2</v>
      </c>
      <c r="CK50" s="101">
        <f>BT50/Constants!D$18*Constants!E$18</f>
        <v>0</v>
      </c>
      <c r="CL50" s="101">
        <f>BU50/Constants!C$19*Constants!D$19</f>
        <v>0</v>
      </c>
      <c r="CM50" s="102">
        <f>BV50/Constants!C$14/Constants!D$14</f>
        <v>8.316489809668183E-3</v>
      </c>
      <c r="CN50" s="102">
        <f>BW50/Constants!C$17/Constants!D$17</f>
        <v>1.3703944733680418E-2</v>
      </c>
      <c r="CO50" s="217">
        <f t="shared" si="51"/>
        <v>-0.85609647142493084</v>
      </c>
      <c r="CP50" s="104">
        <f t="shared" si="72"/>
        <v>0.85609647142493084</v>
      </c>
      <c r="CQ50" s="106">
        <f>R50*Constants!E$6</f>
        <v>3.0996000000000001</v>
      </c>
      <c r="CR50" s="106">
        <f>T50*Constants!E$8</f>
        <v>2.4527200000000002</v>
      </c>
      <c r="CS50" s="106">
        <f>U50*Constants!E$9</f>
        <v>126.17078000000001</v>
      </c>
      <c r="CT50" s="106">
        <f>V50*Constants!E$10</f>
        <v>109.71480000000001</v>
      </c>
      <c r="CU50" s="106">
        <f>AE50*Constants!E$21</f>
        <v>204.99049999999997</v>
      </c>
      <c r="CV50" s="106">
        <f>AB50*Constants!E$18</f>
        <v>1.5248999999999999</v>
      </c>
      <c r="CW50" s="106">
        <f>AD50*Constants!E$20</f>
        <v>17.511340000000001</v>
      </c>
      <c r="CX50" s="107">
        <f>Y50*Constants!E$15</f>
        <v>2.5359000000000003</v>
      </c>
      <c r="CY50" s="218">
        <f t="shared" si="73"/>
        <v>1.2668340290518445</v>
      </c>
      <c r="CZ50" s="102">
        <f t="shared" si="74"/>
        <v>55.161086011842421</v>
      </c>
      <c r="DA50" s="102">
        <f t="shared" si="75"/>
        <v>42.738456665819868</v>
      </c>
      <c r="DB50" s="102">
        <f t="shared" si="76"/>
        <v>93.743896620952029</v>
      </c>
      <c r="DC50" s="102">
        <f t="shared" si="77"/>
        <v>4.7232527906563542</v>
      </c>
      <c r="DD50" s="102">
        <f t="shared" si="78"/>
        <v>0.66685625825582673</v>
      </c>
      <c r="DE50" s="102">
        <f t="shared" si="79"/>
        <v>0</v>
      </c>
      <c r="DF50" s="102">
        <f t="shared" si="80"/>
        <v>0.69195091430703981</v>
      </c>
      <c r="DG50" s="102">
        <f t="shared" si="81"/>
        <v>0</v>
      </c>
      <c r="DH50" s="102">
        <f t="shared" si="82"/>
        <v>0.13051649321570907</v>
      </c>
      <c r="DI50" s="102">
        <f t="shared" si="83"/>
        <v>9.6658298194668979E-3</v>
      </c>
      <c r="DJ50" s="102">
        <f t="shared" si="84"/>
        <v>1.4900559436755352E-3</v>
      </c>
      <c r="DK50" s="102">
        <f t="shared" si="85"/>
        <v>0.42666241205735544</v>
      </c>
      <c r="DL50" s="102">
        <f t="shared" si="86"/>
        <v>0</v>
      </c>
      <c r="DM50" s="102">
        <f t="shared" si="87"/>
        <v>0</v>
      </c>
      <c r="DN50" s="102">
        <f t="shared" si="88"/>
        <v>0.16592312983510071</v>
      </c>
      <c r="DO50" s="102">
        <f t="shared" si="89"/>
        <v>0.27340878824334447</v>
      </c>
      <c r="DP50" s="105">
        <f t="shared" si="90"/>
        <v>0</v>
      </c>
      <c r="DQ50" s="106">
        <f t="shared" si="91"/>
        <v>55.161086011842421</v>
      </c>
      <c r="DR50" s="106">
        <f t="shared" si="92"/>
        <v>42.738456665819868</v>
      </c>
      <c r="DS50" s="94">
        <f t="shared" si="93"/>
        <v>0</v>
      </c>
      <c r="DT50" s="106">
        <f t="shared" si="94"/>
        <v>93.743896620952029</v>
      </c>
      <c r="DU50" s="94">
        <f t="shared" si="45"/>
        <v>0</v>
      </c>
      <c r="DV50" s="106">
        <f t="shared" si="95"/>
        <v>0</v>
      </c>
      <c r="DW50" s="107">
        <f t="shared" si="96"/>
        <v>0</v>
      </c>
      <c r="DX50" s="54" t="str">
        <f t="shared" si="49"/>
        <v>Mg-Ca</v>
      </c>
      <c r="DY50" s="92" t="str">
        <f t="shared" si="50"/>
        <v>HCO3</v>
      </c>
    </row>
    <row r="51" spans="1:130" s="1" customFormat="1" x14ac:dyDescent="0.2">
      <c r="A51" s="40"/>
      <c r="B51" s="63" t="s">
        <v>192</v>
      </c>
      <c r="C51" s="82" t="s">
        <v>302</v>
      </c>
      <c r="D51" s="70" t="s">
        <v>317</v>
      </c>
      <c r="E51" s="77">
        <v>710090</v>
      </c>
      <c r="F51" s="71">
        <v>5228203</v>
      </c>
      <c r="G51" s="71">
        <v>1874</v>
      </c>
      <c r="H51" s="75">
        <v>43339</v>
      </c>
      <c r="I51" s="67">
        <v>9.1999999999999993</v>
      </c>
      <c r="J51" s="111">
        <v>760</v>
      </c>
      <c r="K51" s="112">
        <f t="shared" si="48"/>
        <v>926.78828999999996</v>
      </c>
      <c r="L51" s="64">
        <v>7.44</v>
      </c>
      <c r="M51" s="73">
        <v>316.11472527472529</v>
      </c>
      <c r="N51" s="67">
        <v>8.51</v>
      </c>
      <c r="O51" s="201">
        <v>93.56</v>
      </c>
      <c r="P51" s="203">
        <v>7.0000000000000007E-2</v>
      </c>
      <c r="Q51" s="171">
        <v>0</v>
      </c>
      <c r="R51" s="171">
        <v>1.093</v>
      </c>
      <c r="S51" s="171">
        <v>0.127</v>
      </c>
      <c r="T51" s="171">
        <v>2.0710000000000002</v>
      </c>
      <c r="U51" s="171">
        <v>83.635999999999996</v>
      </c>
      <c r="V51" s="171">
        <v>46.420999999999999</v>
      </c>
      <c r="W51" s="171">
        <v>0</v>
      </c>
      <c r="X51" s="171">
        <v>0.11899999999999999</v>
      </c>
      <c r="Y51" s="171">
        <v>0.56999999999999995</v>
      </c>
      <c r="Z51" s="172">
        <v>0</v>
      </c>
      <c r="AA51" s="171">
        <v>1.631</v>
      </c>
      <c r="AB51" s="171">
        <v>1.4750000000000001</v>
      </c>
      <c r="AC51" s="172">
        <v>0</v>
      </c>
      <c r="AD51" s="171">
        <v>133.35</v>
      </c>
      <c r="AE51" s="208">
        <v>380.64</v>
      </c>
      <c r="AF51" s="182">
        <v>0.18</v>
      </c>
      <c r="AG51" s="182">
        <v>0</v>
      </c>
      <c r="AH51" s="182">
        <v>0.03</v>
      </c>
      <c r="AI51" s="182">
        <v>0.1</v>
      </c>
      <c r="AJ51" s="182">
        <v>0</v>
      </c>
      <c r="AK51" s="182">
        <v>2.4900000000000002</v>
      </c>
      <c r="AL51" s="182">
        <v>0.04</v>
      </c>
      <c r="AM51" s="182">
        <v>4.43</v>
      </c>
      <c r="AN51" s="182">
        <v>2.93</v>
      </c>
      <c r="AO51" s="182">
        <v>0.35</v>
      </c>
      <c r="AP51" s="191">
        <v>24.02</v>
      </c>
      <c r="AQ51" s="182">
        <v>0.22</v>
      </c>
      <c r="AR51" s="182"/>
      <c r="AS51" s="182">
        <v>0</v>
      </c>
      <c r="AT51" s="182">
        <v>0.01</v>
      </c>
      <c r="AU51" s="182">
        <v>0</v>
      </c>
      <c r="AV51" s="191">
        <v>10.029999999999999</v>
      </c>
      <c r="AW51" s="182">
        <v>7.23</v>
      </c>
      <c r="AX51" s="182">
        <v>0</v>
      </c>
      <c r="AY51" s="182">
        <v>0</v>
      </c>
      <c r="AZ51" s="183">
        <v>4.6900000000000004</v>
      </c>
      <c r="BA51" s="45">
        <f t="shared" si="53"/>
        <v>651.18974999999989</v>
      </c>
      <c r="BB51" s="49">
        <f t="shared" si="54"/>
        <v>18.387487299114536</v>
      </c>
      <c r="BC51" s="210">
        <f t="shared" si="52"/>
        <v>1.2251380050894272</v>
      </c>
      <c r="BD51" s="215" t="str">
        <f t="shared" si="3"/>
        <v>Mg-Ca</v>
      </c>
      <c r="BE51" s="44" t="str">
        <f t="shared" si="4"/>
        <v>HCO3-SO4</v>
      </c>
      <c r="BF51" s="213"/>
      <c r="BG51" s="101">
        <f t="shared" si="55"/>
        <v>1.093</v>
      </c>
      <c r="BH51" s="101">
        <f t="shared" si="56"/>
        <v>83.635999999999996</v>
      </c>
      <c r="BI51" s="101">
        <f t="shared" si="57"/>
        <v>46.420999999999999</v>
      </c>
      <c r="BJ51" s="101">
        <f t="shared" si="58"/>
        <v>380.64</v>
      </c>
      <c r="BK51" s="101">
        <f t="shared" si="59"/>
        <v>133.35</v>
      </c>
      <c r="BL51" s="102">
        <f t="shared" si="60"/>
        <v>0.56999999999999995</v>
      </c>
      <c r="BM51" s="101">
        <f t="shared" si="61"/>
        <v>0</v>
      </c>
      <c r="BN51" s="101">
        <f t="shared" si="62"/>
        <v>2.0710000000000002</v>
      </c>
      <c r="BO51" s="101">
        <f t="shared" si="63"/>
        <v>0</v>
      </c>
      <c r="BP51" s="101">
        <f t="shared" si="64"/>
        <v>0.127</v>
      </c>
      <c r="BQ51" s="101">
        <f t="shared" si="65"/>
        <v>0</v>
      </c>
      <c r="BR51" s="101">
        <f t="shared" si="66"/>
        <v>2.49E-3</v>
      </c>
      <c r="BS51" s="101">
        <f t="shared" si="67"/>
        <v>1.4750000000000001</v>
      </c>
      <c r="BT51" s="101">
        <f t="shared" si="68"/>
        <v>0</v>
      </c>
      <c r="BU51" s="101">
        <f t="shared" si="69"/>
        <v>0</v>
      </c>
      <c r="BV51" s="101">
        <f t="shared" si="70"/>
        <v>0.11899999999999999</v>
      </c>
      <c r="BW51" s="103">
        <f t="shared" si="71"/>
        <v>1.631</v>
      </c>
      <c r="BX51" s="101">
        <f>BG51/Constants!C$6*Constants!D$6</f>
        <v>4.7542823339046011E-2</v>
      </c>
      <c r="BY51" s="101">
        <f>BH51/Constants!C$9*Constants!D$9</f>
        <v>6.8822053075498868</v>
      </c>
      <c r="BZ51" s="101">
        <f>BI51/Constants!C$10*Constants!D$10</f>
        <v>2.3165327611158237</v>
      </c>
      <c r="CA51" s="101">
        <f>BJ51/Constants!C$21*Constants!D$21</f>
        <v>6.2382512443233127</v>
      </c>
      <c r="CB51" s="101">
        <f>BK51/Constants!C$20*Constants!D$20</f>
        <v>2.776314611513742</v>
      </c>
      <c r="CC51" s="102">
        <f>BL51/Constants!C$15*Constants!D$15</f>
        <v>1.6077623896426252E-2</v>
      </c>
      <c r="CD51" s="102">
        <f>BM51/Constants!C$5*Constants!D$5</f>
        <v>0</v>
      </c>
      <c r="CE51" s="101">
        <f>BN51/Constants!C$8*Constants!D$8</f>
        <v>5.2969054920546418E-2</v>
      </c>
      <c r="CF51" s="102">
        <f>BO51/Constants!C$11*Constants!D$11</f>
        <v>0</v>
      </c>
      <c r="CG51" s="102">
        <f>BP51/Constants!C$7*Constants!D$7</f>
        <v>7.040574777002268E-3</v>
      </c>
      <c r="CH51" s="101">
        <f>BQ51/Constants!C$13*Constants!D$13</f>
        <v>0</v>
      </c>
      <c r="CI51" s="101">
        <f>BR51/Constants!C$12*Constants!D$12</f>
        <v>8.9175396185871611E-5</v>
      </c>
      <c r="CJ51" s="101">
        <f>BS51/Constants!C$18*Constants!D$18</f>
        <v>2.3788442526316469E-2</v>
      </c>
      <c r="CK51" s="101">
        <f>BT51/Constants!D$18*Constants!E$18</f>
        <v>0</v>
      </c>
      <c r="CL51" s="101">
        <f>BU51/Constants!C$19*Constants!D$19</f>
        <v>0</v>
      </c>
      <c r="CM51" s="102">
        <f>BV51/Constants!C$14/Constants!D$14</f>
        <v>6.2636853629779348E-3</v>
      </c>
      <c r="CN51" s="102">
        <f>BW51/Constants!C$17/Constants!D$17</f>
        <v>2.0411994393271928E-2</v>
      </c>
      <c r="CO51" s="217">
        <f t="shared" si="51"/>
        <v>1.2251380050894272</v>
      </c>
      <c r="CP51" s="104">
        <f t="shared" si="72"/>
        <v>1.2251380050894272</v>
      </c>
      <c r="CQ51" s="106">
        <f>R51*Constants!E$6</f>
        <v>2.3608800000000003</v>
      </c>
      <c r="CR51" s="106">
        <f>T51*Constants!E$8</f>
        <v>3.8106400000000007</v>
      </c>
      <c r="CS51" s="106">
        <f>U51*Constants!E$9</f>
        <v>319.48951999999997</v>
      </c>
      <c r="CT51" s="106">
        <f>V51*Constants!E$10</f>
        <v>120.69460000000001</v>
      </c>
      <c r="CU51" s="106">
        <f>AE51*Constants!E$21</f>
        <v>272.1576</v>
      </c>
      <c r="CV51" s="106">
        <f>AB51*Constants!E$18</f>
        <v>1.69625</v>
      </c>
      <c r="CW51" s="106">
        <f>AD51*Constants!E$20</f>
        <v>205.35900000000001</v>
      </c>
      <c r="CX51" s="107">
        <f>Y51*Constants!E$15</f>
        <v>1.2198</v>
      </c>
      <c r="CY51" s="218">
        <f t="shared" si="73"/>
        <v>0.5108627080181215</v>
      </c>
      <c r="CZ51" s="102">
        <f t="shared" si="74"/>
        <v>73.951477712601772</v>
      </c>
      <c r="DA51" s="102">
        <f t="shared" si="75"/>
        <v>24.891878867118042</v>
      </c>
      <c r="DB51" s="102">
        <f t="shared" si="76"/>
        <v>68.69482796281801</v>
      </c>
      <c r="DC51" s="102">
        <f t="shared" si="77"/>
        <v>30.572422805532963</v>
      </c>
      <c r="DD51" s="102">
        <f t="shared" si="78"/>
        <v>0.17704474609305304</v>
      </c>
      <c r="DE51" s="102">
        <f t="shared" si="79"/>
        <v>0</v>
      </c>
      <c r="DF51" s="102">
        <f t="shared" si="80"/>
        <v>0.56916928649559517</v>
      </c>
      <c r="DG51" s="102">
        <f t="shared" si="81"/>
        <v>0</v>
      </c>
      <c r="DH51" s="102">
        <f t="shared" si="82"/>
        <v>7.5653207865539279E-2</v>
      </c>
      <c r="DI51" s="102">
        <f t="shared" si="83"/>
        <v>0</v>
      </c>
      <c r="DJ51" s="102">
        <f t="shared" si="84"/>
        <v>9.5821790092740758E-4</v>
      </c>
      <c r="DK51" s="102">
        <f t="shared" si="85"/>
        <v>0.26195529850384464</v>
      </c>
      <c r="DL51" s="102">
        <f t="shared" si="86"/>
        <v>0</v>
      </c>
      <c r="DM51" s="102">
        <f t="shared" si="87"/>
        <v>0</v>
      </c>
      <c r="DN51" s="102">
        <f t="shared" si="88"/>
        <v>6.8974905237191186E-2</v>
      </c>
      <c r="DO51" s="102">
        <f t="shared" si="89"/>
        <v>0.22477428181492276</v>
      </c>
      <c r="DP51" s="105">
        <f t="shared" si="90"/>
        <v>0</v>
      </c>
      <c r="DQ51" s="106">
        <f t="shared" si="91"/>
        <v>73.951477712601772</v>
      </c>
      <c r="DR51" s="106">
        <f t="shared" si="92"/>
        <v>24.891878867118042</v>
      </c>
      <c r="DS51" s="94">
        <f t="shared" si="93"/>
        <v>0</v>
      </c>
      <c r="DT51" s="106">
        <f t="shared" si="94"/>
        <v>68.69482796281801</v>
      </c>
      <c r="DU51" s="94">
        <f t="shared" si="45"/>
        <v>0</v>
      </c>
      <c r="DV51" s="106">
        <f t="shared" si="95"/>
        <v>30.572422805532963</v>
      </c>
      <c r="DW51" s="107">
        <f t="shared" si="96"/>
        <v>0</v>
      </c>
      <c r="DX51" s="54" t="str">
        <f t="shared" si="49"/>
        <v>Mg-Ca</v>
      </c>
      <c r="DY51" s="92" t="str">
        <f t="shared" si="50"/>
        <v>HCO3-SO4</v>
      </c>
      <c r="DZ51" s="3"/>
    </row>
    <row r="52" spans="1:130" x14ac:dyDescent="0.2">
      <c r="A52" s="39"/>
      <c r="B52" s="63" t="s">
        <v>193</v>
      </c>
      <c r="C52" s="81" t="s">
        <v>305</v>
      </c>
      <c r="D52" s="70" t="s">
        <v>317</v>
      </c>
      <c r="E52" s="77">
        <v>709128</v>
      </c>
      <c r="F52" s="71">
        <v>5230549</v>
      </c>
      <c r="G52" s="71">
        <v>2429</v>
      </c>
      <c r="H52" s="75">
        <v>43340</v>
      </c>
      <c r="I52" s="67">
        <v>4.2</v>
      </c>
      <c r="J52" s="111">
        <v>99</v>
      </c>
      <c r="K52" s="112">
        <f t="shared" si="48"/>
        <v>103.66922</v>
      </c>
      <c r="L52" s="64">
        <v>7.44</v>
      </c>
      <c r="M52" s="73">
        <v>426.78505494505492</v>
      </c>
      <c r="N52" s="67">
        <v>7.5</v>
      </c>
      <c r="O52" s="201">
        <v>77.92</v>
      </c>
      <c r="P52" s="203">
        <v>0.38</v>
      </c>
      <c r="Q52" s="171">
        <v>0</v>
      </c>
      <c r="R52" s="171">
        <v>0.52500000000000002</v>
      </c>
      <c r="S52" s="172">
        <v>1.2E-2</v>
      </c>
      <c r="T52" s="171">
        <v>0.30299999999999999</v>
      </c>
      <c r="U52" s="171">
        <v>5.84</v>
      </c>
      <c r="V52" s="171">
        <v>10.792999999999999</v>
      </c>
      <c r="W52" s="171">
        <v>0</v>
      </c>
      <c r="X52" s="171">
        <v>0.04</v>
      </c>
      <c r="Y52" s="171">
        <v>0.153</v>
      </c>
      <c r="Z52" s="172">
        <v>0</v>
      </c>
      <c r="AA52" s="171">
        <v>0.17799999999999999</v>
      </c>
      <c r="AB52" s="172">
        <v>0.497</v>
      </c>
      <c r="AC52" s="171">
        <v>0</v>
      </c>
      <c r="AD52" s="171">
        <v>8.1020000000000003</v>
      </c>
      <c r="AE52" s="208">
        <v>53.47</v>
      </c>
      <c r="AF52" s="182">
        <v>0.23</v>
      </c>
      <c r="AG52" s="182">
        <v>0</v>
      </c>
      <c r="AH52" s="182">
        <v>0</v>
      </c>
      <c r="AI52" s="182">
        <v>0.06</v>
      </c>
      <c r="AJ52" s="182">
        <v>0</v>
      </c>
      <c r="AK52" s="182">
        <v>0.53</v>
      </c>
      <c r="AL52" s="182">
        <v>0</v>
      </c>
      <c r="AM52" s="182">
        <v>0.18</v>
      </c>
      <c r="AN52" s="182">
        <v>0.66</v>
      </c>
      <c r="AO52" s="182">
        <v>0.56999999999999995</v>
      </c>
      <c r="AP52" s="191">
        <v>45.37</v>
      </c>
      <c r="AQ52" s="182">
        <v>0.3</v>
      </c>
      <c r="AR52" s="182"/>
      <c r="AS52" s="182">
        <v>0</v>
      </c>
      <c r="AT52" s="182">
        <v>0</v>
      </c>
      <c r="AU52" s="182">
        <v>0</v>
      </c>
      <c r="AV52" s="182">
        <v>0.67</v>
      </c>
      <c r="AW52" s="182">
        <v>1.62</v>
      </c>
      <c r="AX52" s="182">
        <v>0</v>
      </c>
      <c r="AY52" s="182">
        <v>0</v>
      </c>
      <c r="AZ52" s="183">
        <v>0.19</v>
      </c>
      <c r="BA52" s="45">
        <f t="shared" si="53"/>
        <v>79.963380000000001</v>
      </c>
      <c r="BB52" s="49">
        <f t="shared" si="54"/>
        <v>2.1120870068760542</v>
      </c>
      <c r="BC52" s="210">
        <f t="shared" si="52"/>
        <v>-0.53161381141168285</v>
      </c>
      <c r="BD52" s="215" t="str">
        <f t="shared" si="3"/>
        <v>Ca-Mg</v>
      </c>
      <c r="BE52" s="44" t="str">
        <f t="shared" si="4"/>
        <v>HCO3</v>
      </c>
      <c r="BF52" s="213"/>
      <c r="BG52" s="101">
        <f t="shared" si="55"/>
        <v>0.52500000000000002</v>
      </c>
      <c r="BH52" s="101">
        <f t="shared" si="56"/>
        <v>5.84</v>
      </c>
      <c r="BI52" s="101">
        <f t="shared" si="57"/>
        <v>10.792999999999999</v>
      </c>
      <c r="BJ52" s="101">
        <f t="shared" si="58"/>
        <v>53.47</v>
      </c>
      <c r="BK52" s="101">
        <f t="shared" si="59"/>
        <v>8.1020000000000003</v>
      </c>
      <c r="BL52" s="102">
        <f t="shared" si="60"/>
        <v>0.153</v>
      </c>
      <c r="BM52" s="101">
        <f t="shared" si="61"/>
        <v>0</v>
      </c>
      <c r="BN52" s="101">
        <f t="shared" si="62"/>
        <v>0.30299999999999999</v>
      </c>
      <c r="BO52" s="101">
        <f t="shared" si="63"/>
        <v>0</v>
      </c>
      <c r="BP52" s="101">
        <f t="shared" si="64"/>
        <v>1.2E-2</v>
      </c>
      <c r="BQ52" s="101">
        <f t="shared" si="65"/>
        <v>0</v>
      </c>
      <c r="BR52" s="101">
        <f t="shared" si="66"/>
        <v>5.2999999999999998E-4</v>
      </c>
      <c r="BS52" s="101">
        <f t="shared" si="67"/>
        <v>0.497</v>
      </c>
      <c r="BT52" s="101">
        <f t="shared" si="68"/>
        <v>0</v>
      </c>
      <c r="BU52" s="101">
        <f t="shared" si="69"/>
        <v>0</v>
      </c>
      <c r="BV52" s="101">
        <f t="shared" si="70"/>
        <v>0.04</v>
      </c>
      <c r="BW52" s="103">
        <f t="shared" si="71"/>
        <v>0.17799999999999999</v>
      </c>
      <c r="BX52" s="101">
        <f>BG52/Constants!C$6*Constants!D$6</f>
        <v>2.2836214321133721E-2</v>
      </c>
      <c r="BY52" s="101">
        <f>BH52/Constants!C$9*Constants!D$9</f>
        <v>0.48055955564698621</v>
      </c>
      <c r="BZ52" s="101">
        <f>BI52/Constants!C$10*Constants!D$10</f>
        <v>0.53859973052547527</v>
      </c>
      <c r="CA52" s="101">
        <f>BJ52/Constants!C$21*Constants!D$21</f>
        <v>0.87631172245157507</v>
      </c>
      <c r="CB52" s="101">
        <f>BK52/Constants!C$20*Constants!D$20</f>
        <v>0.16868167215961258</v>
      </c>
      <c r="CC52" s="102">
        <f>BL52/Constants!C$15*Constants!D$15</f>
        <v>4.3155727300933627E-3</v>
      </c>
      <c r="CD52" s="102">
        <f>BM52/Constants!C$5*Constants!D$5</f>
        <v>0</v>
      </c>
      <c r="CE52" s="101">
        <f>BN52/Constants!C$8*Constants!D$8</f>
        <v>7.7496975571827928E-3</v>
      </c>
      <c r="CF52" s="102">
        <f>BO52/Constants!C$11*Constants!D$11</f>
        <v>0</v>
      </c>
      <c r="CG52" s="102">
        <f>BP52/Constants!C$7*Constants!D$7</f>
        <v>6.6525116003171038E-4</v>
      </c>
      <c r="CH52" s="101">
        <f>BQ52/Constants!C$13*Constants!D$13</f>
        <v>0</v>
      </c>
      <c r="CI52" s="101">
        <f>BR52/Constants!C$12*Constants!D$12</f>
        <v>1.8981108425105201E-5</v>
      </c>
      <c r="CJ52" s="101">
        <f>BS52/Constants!C$18*Constants!D$18</f>
        <v>8.0154955495452783E-3</v>
      </c>
      <c r="CK52" s="101">
        <f>BT52/Constants!D$18*Constants!E$18</f>
        <v>0</v>
      </c>
      <c r="CL52" s="101">
        <f>BU52/Constants!C$19*Constants!D$19</f>
        <v>0</v>
      </c>
      <c r="CM52" s="102">
        <f>BV52/Constants!C$14/Constants!D$14</f>
        <v>2.1054404581438437E-3</v>
      </c>
      <c r="CN52" s="102">
        <f>BW52/Constants!C$17/Constants!D$17</f>
        <v>2.2276732078494194E-3</v>
      </c>
      <c r="CO52" s="217">
        <f t="shared" si="51"/>
        <v>-0.53161381141168285</v>
      </c>
      <c r="CP52" s="104">
        <f t="shared" si="72"/>
        <v>0.53161381141168285</v>
      </c>
      <c r="CQ52" s="106">
        <f>R52*Constants!E$6</f>
        <v>1.1340000000000001</v>
      </c>
      <c r="CR52" s="106">
        <f>T52*Constants!E$8</f>
        <v>0.55752000000000002</v>
      </c>
      <c r="CS52" s="106">
        <f>U52*Constants!E$9</f>
        <v>22.308799999999998</v>
      </c>
      <c r="CT52" s="106">
        <f>V52*Constants!E$10</f>
        <v>28.061799999999998</v>
      </c>
      <c r="CU52" s="106">
        <f>AE52*Constants!E$21</f>
        <v>38.231049999999996</v>
      </c>
      <c r="CV52" s="106">
        <f>AB52*Constants!E$18</f>
        <v>0.57155</v>
      </c>
      <c r="CW52" s="106">
        <f>AD52*Constants!E$20</f>
        <v>12.477080000000001</v>
      </c>
      <c r="CX52" s="107">
        <f>Y52*Constants!E$15</f>
        <v>0.32741999999999999</v>
      </c>
      <c r="CY52" s="218">
        <f t="shared" si="73"/>
        <v>2.173988433872573</v>
      </c>
      <c r="CZ52" s="102">
        <f t="shared" si="74"/>
        <v>45.748866299465732</v>
      </c>
      <c r="DA52" s="102">
        <f t="shared" si="75"/>
        <v>51.274242226989976</v>
      </c>
      <c r="DB52" s="102">
        <f t="shared" si="76"/>
        <v>82.541842285310082</v>
      </c>
      <c r="DC52" s="102">
        <f t="shared" si="77"/>
        <v>15.888519602213266</v>
      </c>
      <c r="DD52" s="102">
        <f t="shared" si="78"/>
        <v>0.40649384748797063</v>
      </c>
      <c r="DE52" s="102">
        <f t="shared" si="79"/>
        <v>0</v>
      </c>
      <c r="DF52" s="102">
        <f t="shared" si="80"/>
        <v>0.73776470208261313</v>
      </c>
      <c r="DG52" s="102">
        <f t="shared" si="81"/>
        <v>0</v>
      </c>
      <c r="DH52" s="102">
        <f t="shared" si="82"/>
        <v>6.3331352000441821E-2</v>
      </c>
      <c r="DI52" s="102">
        <f t="shared" si="83"/>
        <v>0</v>
      </c>
      <c r="DJ52" s="102">
        <f t="shared" si="84"/>
        <v>1.8069855886784013E-3</v>
      </c>
      <c r="DK52" s="102">
        <f t="shared" si="85"/>
        <v>0.75499819589111106</v>
      </c>
      <c r="DL52" s="102">
        <f t="shared" si="86"/>
        <v>0</v>
      </c>
      <c r="DM52" s="102">
        <f t="shared" si="87"/>
        <v>0</v>
      </c>
      <c r="DN52" s="102">
        <f t="shared" si="88"/>
        <v>0.19831634084619196</v>
      </c>
      <c r="DO52" s="102">
        <f t="shared" si="89"/>
        <v>0.20982972825138552</v>
      </c>
      <c r="DP52" s="105">
        <f t="shared" si="90"/>
        <v>0</v>
      </c>
      <c r="DQ52" s="106">
        <f t="shared" si="91"/>
        <v>45.748866299465732</v>
      </c>
      <c r="DR52" s="106">
        <f t="shared" si="92"/>
        <v>51.274242226989976</v>
      </c>
      <c r="DS52" s="94">
        <f t="shared" si="93"/>
        <v>0</v>
      </c>
      <c r="DT52" s="106">
        <f t="shared" si="94"/>
        <v>82.541842285310082</v>
      </c>
      <c r="DU52" s="94">
        <f t="shared" si="45"/>
        <v>0</v>
      </c>
      <c r="DV52" s="106">
        <f t="shared" si="95"/>
        <v>0</v>
      </c>
      <c r="DW52" s="107">
        <f t="shared" si="96"/>
        <v>0</v>
      </c>
      <c r="DX52" s="54" t="str">
        <f t="shared" si="49"/>
        <v>Ca-Mg</v>
      </c>
      <c r="DY52" s="92" t="str">
        <f t="shared" si="50"/>
        <v>HCO3</v>
      </c>
    </row>
    <row r="53" spans="1:130" x14ac:dyDescent="0.2">
      <c r="A53" s="40"/>
      <c r="B53" s="63" t="s">
        <v>194</v>
      </c>
      <c r="C53" s="82" t="s">
        <v>301</v>
      </c>
      <c r="D53" s="70" t="s">
        <v>317</v>
      </c>
      <c r="E53" s="77">
        <v>709161</v>
      </c>
      <c r="F53" s="71">
        <v>5230143</v>
      </c>
      <c r="G53" s="71">
        <v>2354</v>
      </c>
      <c r="H53" s="75">
        <v>43340</v>
      </c>
      <c r="I53" s="67">
        <v>4.5999999999999996</v>
      </c>
      <c r="J53" s="111">
        <v>116</v>
      </c>
      <c r="K53" s="112">
        <f t="shared" si="48"/>
        <v>120.05387999999999</v>
      </c>
      <c r="L53" s="64">
        <v>7.23</v>
      </c>
      <c r="M53" s="73">
        <v>471.49142857142857</v>
      </c>
      <c r="N53" s="67">
        <v>8.6999999999999993</v>
      </c>
      <c r="O53" s="201">
        <v>90.48</v>
      </c>
      <c r="P53" s="203">
        <v>0.16666666666666666</v>
      </c>
      <c r="Q53" s="171">
        <v>0</v>
      </c>
      <c r="R53" s="171">
        <v>0.39100000000000001</v>
      </c>
      <c r="S53" s="172">
        <v>2.1000000000000001E-2</v>
      </c>
      <c r="T53" s="171">
        <v>0.79900000000000004</v>
      </c>
      <c r="U53" s="171">
        <v>5.8819999999999997</v>
      </c>
      <c r="V53" s="171">
        <v>14.744</v>
      </c>
      <c r="W53" s="171">
        <v>0</v>
      </c>
      <c r="X53" s="171">
        <v>1.6E-2</v>
      </c>
      <c r="Y53" s="171">
        <v>0.49099999999999999</v>
      </c>
      <c r="Z53" s="171">
        <v>0</v>
      </c>
      <c r="AA53" s="171">
        <v>0.26800000000000002</v>
      </c>
      <c r="AB53" s="171">
        <v>0.76</v>
      </c>
      <c r="AC53" s="171">
        <v>0</v>
      </c>
      <c r="AD53" s="171">
        <v>6.2670000000000003</v>
      </c>
      <c r="AE53" s="208">
        <v>63.44</v>
      </c>
      <c r="AF53" s="182">
        <v>0.79</v>
      </c>
      <c r="AG53" s="182">
        <v>0</v>
      </c>
      <c r="AH53" s="182">
        <v>0.01</v>
      </c>
      <c r="AI53" s="182">
        <v>0.06</v>
      </c>
      <c r="AJ53" s="182">
        <v>0.02</v>
      </c>
      <c r="AK53" s="182">
        <v>0.7</v>
      </c>
      <c r="AL53" s="182">
        <v>0.01</v>
      </c>
      <c r="AM53" s="182">
        <v>0.38</v>
      </c>
      <c r="AN53" s="182">
        <v>1.33</v>
      </c>
      <c r="AO53" s="182">
        <v>1.27</v>
      </c>
      <c r="AP53" s="182">
        <v>0.28000000000000003</v>
      </c>
      <c r="AQ53" s="182">
        <v>0.02</v>
      </c>
      <c r="AR53" s="182"/>
      <c r="AS53" s="182">
        <v>0.01</v>
      </c>
      <c r="AT53" s="182">
        <v>0</v>
      </c>
      <c r="AU53" s="182">
        <v>0</v>
      </c>
      <c r="AV53" s="182">
        <v>0.09</v>
      </c>
      <c r="AW53" s="182">
        <v>54.23</v>
      </c>
      <c r="AX53" s="182">
        <v>0</v>
      </c>
      <c r="AY53" s="182">
        <v>0.05</v>
      </c>
      <c r="AZ53" s="183">
        <v>0.14000000000000001</v>
      </c>
      <c r="BA53" s="45">
        <f t="shared" si="53"/>
        <v>93.138389999999987</v>
      </c>
      <c r="BB53" s="49">
        <f t="shared" si="54"/>
        <v>2.4589026712599278</v>
      </c>
      <c r="BC53" s="210">
        <f t="shared" si="52"/>
        <v>2.3557466456212381</v>
      </c>
      <c r="BD53" s="215" t="str">
        <f t="shared" si="3"/>
        <v>Ca-Mg</v>
      </c>
      <c r="BE53" s="44" t="str">
        <f t="shared" si="4"/>
        <v>HCO3</v>
      </c>
      <c r="BF53" s="213"/>
      <c r="BG53" s="101">
        <f t="shared" si="55"/>
        <v>0.39100000000000001</v>
      </c>
      <c r="BH53" s="101">
        <f t="shared" si="56"/>
        <v>5.8819999999999997</v>
      </c>
      <c r="BI53" s="101">
        <f t="shared" si="57"/>
        <v>14.744</v>
      </c>
      <c r="BJ53" s="101">
        <f t="shared" si="58"/>
        <v>63.44</v>
      </c>
      <c r="BK53" s="101">
        <f t="shared" si="59"/>
        <v>6.2670000000000003</v>
      </c>
      <c r="BL53" s="102">
        <f t="shared" si="60"/>
        <v>0.49099999999999999</v>
      </c>
      <c r="BM53" s="101">
        <f t="shared" si="61"/>
        <v>0</v>
      </c>
      <c r="BN53" s="101">
        <f t="shared" si="62"/>
        <v>0.79900000000000004</v>
      </c>
      <c r="BO53" s="101">
        <f t="shared" si="63"/>
        <v>0</v>
      </c>
      <c r="BP53" s="101">
        <f t="shared" si="64"/>
        <v>2.1000000000000001E-2</v>
      </c>
      <c r="BQ53" s="101">
        <f t="shared" si="65"/>
        <v>2.0000000000000002E-5</v>
      </c>
      <c r="BR53" s="101">
        <f t="shared" si="66"/>
        <v>6.9999999999999999E-4</v>
      </c>
      <c r="BS53" s="101">
        <f t="shared" si="67"/>
        <v>0.76</v>
      </c>
      <c r="BT53" s="101">
        <f t="shared" si="68"/>
        <v>0</v>
      </c>
      <c r="BU53" s="101">
        <f t="shared" si="69"/>
        <v>0</v>
      </c>
      <c r="BV53" s="101">
        <f t="shared" si="70"/>
        <v>1.6E-2</v>
      </c>
      <c r="BW53" s="103">
        <f t="shared" si="71"/>
        <v>0.26800000000000002</v>
      </c>
      <c r="BX53" s="101">
        <f>BG53/Constants!C$6*Constants!D$6</f>
        <v>1.7007542475358638E-2</v>
      </c>
      <c r="BY53" s="101">
        <f>BH53/Constants!C$9*Constants!D$9</f>
        <v>0.48401563464307751</v>
      </c>
      <c r="BZ53" s="101">
        <f>BI53/Constants!C$10*Constants!D$10</f>
        <v>0.73576525774739254</v>
      </c>
      <c r="CA53" s="101">
        <f>BJ53/Constants!C$21*Constants!D$21</f>
        <v>1.0397085407205522</v>
      </c>
      <c r="CB53" s="101">
        <f>BK53/Constants!C$20*Constants!D$20</f>
        <v>0.13047741785044337</v>
      </c>
      <c r="CC53" s="102">
        <f>BL53/Constants!C$15*Constants!D$15</f>
        <v>1.3849321637097E-2</v>
      </c>
      <c r="CD53" s="102">
        <f>BM53/Constants!C$5*Constants!D$5</f>
        <v>0</v>
      </c>
      <c r="CE53" s="101">
        <f>BN53/Constants!C$8*Constants!D$8</f>
        <v>2.0435671116135486E-2</v>
      </c>
      <c r="CF53" s="102">
        <f>BO53/Constants!C$11*Constants!D$11</f>
        <v>0</v>
      </c>
      <c r="CG53" s="102">
        <f>BP53/Constants!C$7*Constants!D$7</f>
        <v>1.1641895300554931E-3</v>
      </c>
      <c r="CH53" s="101">
        <f>BQ53/Constants!C$13*Constants!D$13</f>
        <v>7.2932810648190366E-7</v>
      </c>
      <c r="CI53" s="101">
        <f>BR53/Constants!C$12*Constants!D$12</f>
        <v>2.5069388485988004E-5</v>
      </c>
      <c r="CJ53" s="101">
        <f>BS53/Constants!C$18*Constants!D$18</f>
        <v>1.2257095810169842E-2</v>
      </c>
      <c r="CK53" s="101">
        <f>BT53/Constants!D$18*Constants!E$18</f>
        <v>0</v>
      </c>
      <c r="CL53" s="101">
        <f>BU53/Constants!C$19*Constants!D$19</f>
        <v>0</v>
      </c>
      <c r="CM53" s="102">
        <f>BV53/Constants!C$14/Constants!D$14</f>
        <v>8.4217618325753744E-4</v>
      </c>
      <c r="CN53" s="102">
        <f>BW53/Constants!C$17/Constants!D$17</f>
        <v>3.3540248297957553E-3</v>
      </c>
      <c r="CO53" s="217">
        <f t="shared" si="51"/>
        <v>2.3557466456212381</v>
      </c>
      <c r="CP53" s="104">
        <f t="shared" si="72"/>
        <v>2.3557466456212381</v>
      </c>
      <c r="CQ53" s="106">
        <f>R53*Constants!E$6</f>
        <v>0.84456000000000009</v>
      </c>
      <c r="CR53" s="106">
        <f>T53*Constants!E$8</f>
        <v>1.4701600000000001</v>
      </c>
      <c r="CS53" s="106">
        <f>U53*Constants!E$9</f>
        <v>22.469239999999999</v>
      </c>
      <c r="CT53" s="106">
        <f>V53*Constants!E$10</f>
        <v>38.334400000000002</v>
      </c>
      <c r="CU53" s="106">
        <f>AE53*Constants!E$21</f>
        <v>45.359599999999993</v>
      </c>
      <c r="CV53" s="106">
        <f>AB53*Constants!E$18</f>
        <v>0.87399999999999989</v>
      </c>
      <c r="CW53" s="106">
        <f>AD53*Constants!E$20</f>
        <v>9.6511800000000001</v>
      </c>
      <c r="CX53" s="107">
        <f>Y53*Constants!E$15</f>
        <v>1.05074</v>
      </c>
      <c r="CY53" s="218">
        <f t="shared" si="73"/>
        <v>1.3515060387005589</v>
      </c>
      <c r="CZ53" s="102">
        <f t="shared" si="74"/>
        <v>38.462350101042958</v>
      </c>
      <c r="DA53" s="102">
        <f t="shared" si="75"/>
        <v>58.467658708034797</v>
      </c>
      <c r="DB53" s="102">
        <f t="shared" si="76"/>
        <v>86.607116520145837</v>
      </c>
      <c r="DC53" s="102">
        <f t="shared" si="77"/>
        <v>10.868692992739719</v>
      </c>
      <c r="DD53" s="102">
        <f t="shared" si="78"/>
        <v>1.1536404345758078</v>
      </c>
      <c r="DE53" s="102">
        <f t="shared" si="79"/>
        <v>0</v>
      </c>
      <c r="DF53" s="102">
        <f t="shared" si="80"/>
        <v>1.6239226189422349</v>
      </c>
      <c r="DG53" s="102">
        <f t="shared" si="81"/>
        <v>0</v>
      </c>
      <c r="DH53" s="102">
        <f t="shared" si="82"/>
        <v>9.2512435723244385E-2</v>
      </c>
      <c r="DI53" s="102">
        <f t="shared" si="83"/>
        <v>5.7956129848416076E-5</v>
      </c>
      <c r="DJ53" s="102">
        <f t="shared" si="84"/>
        <v>1.9921414263367049E-3</v>
      </c>
      <c r="DK53" s="102">
        <f t="shared" si="85"/>
        <v>1.0210089495795434</v>
      </c>
      <c r="DL53" s="102">
        <f t="shared" si="86"/>
        <v>0</v>
      </c>
      <c r="DM53" s="102">
        <f t="shared" si="87"/>
        <v>0</v>
      </c>
      <c r="DN53" s="102">
        <f t="shared" si="88"/>
        <v>7.0152786071497011E-2</v>
      </c>
      <c r="DO53" s="102">
        <f t="shared" si="89"/>
        <v>0.27938831688760524</v>
      </c>
      <c r="DP53" s="105">
        <f t="shared" si="90"/>
        <v>0</v>
      </c>
      <c r="DQ53" s="106">
        <f t="shared" si="91"/>
        <v>38.462350101042958</v>
      </c>
      <c r="DR53" s="106">
        <f t="shared" si="92"/>
        <v>58.467658708034797</v>
      </c>
      <c r="DS53" s="94">
        <f t="shared" si="93"/>
        <v>0</v>
      </c>
      <c r="DT53" s="106">
        <f t="shared" si="94"/>
        <v>86.607116520145837</v>
      </c>
      <c r="DU53" s="94">
        <f t="shared" si="45"/>
        <v>0</v>
      </c>
      <c r="DV53" s="106">
        <f t="shared" si="95"/>
        <v>0</v>
      </c>
      <c r="DW53" s="107">
        <f t="shared" si="96"/>
        <v>0</v>
      </c>
      <c r="DX53" s="54" t="str">
        <f t="shared" si="49"/>
        <v>Ca-Mg</v>
      </c>
      <c r="DY53" s="92" t="str">
        <f t="shared" si="50"/>
        <v>HCO3</v>
      </c>
    </row>
    <row r="54" spans="1:130" x14ac:dyDescent="0.2">
      <c r="B54" s="63" t="s">
        <v>195</v>
      </c>
      <c r="C54" s="82" t="s">
        <v>301</v>
      </c>
      <c r="D54" s="70" t="s">
        <v>317</v>
      </c>
      <c r="E54" s="77">
        <v>709848</v>
      </c>
      <c r="F54" s="71">
        <v>5229205</v>
      </c>
      <c r="G54" s="71">
        <v>2244</v>
      </c>
      <c r="H54" s="75">
        <v>43340</v>
      </c>
      <c r="I54" s="67">
        <v>7.9</v>
      </c>
      <c r="J54" s="111">
        <v>105</v>
      </c>
      <c r="K54" s="112">
        <f t="shared" si="48"/>
        <v>110.18180999999997</v>
      </c>
      <c r="L54" s="64">
        <v>7.49</v>
      </c>
      <c r="M54" s="73">
        <v>454.06901098901096</v>
      </c>
      <c r="N54" s="67">
        <v>8.35</v>
      </c>
      <c r="O54" s="201">
        <v>93.14</v>
      </c>
      <c r="P54" s="203">
        <v>1.6E-2</v>
      </c>
      <c r="Q54" s="171">
        <v>0</v>
      </c>
      <c r="R54" s="171">
        <v>0.81599999999999995</v>
      </c>
      <c r="S54" s="171">
        <v>1.9E-2</v>
      </c>
      <c r="T54" s="171">
        <v>0.35499999999999998</v>
      </c>
      <c r="U54" s="171">
        <v>4.4249999999999998</v>
      </c>
      <c r="V54" s="171">
        <v>14.34</v>
      </c>
      <c r="W54" s="171">
        <v>0.153</v>
      </c>
      <c r="X54" s="171">
        <v>3.1E-2</v>
      </c>
      <c r="Y54" s="171">
        <v>0.53900000000000003</v>
      </c>
      <c r="Z54" s="172">
        <v>7.0000000000000001E-3</v>
      </c>
      <c r="AA54" s="171">
        <v>0.27800000000000002</v>
      </c>
      <c r="AB54" s="171">
        <v>0.65500000000000003</v>
      </c>
      <c r="AC54" s="172">
        <v>0.16500000000000001</v>
      </c>
      <c r="AD54" s="171">
        <v>2.9660000000000002</v>
      </c>
      <c r="AE54" s="208">
        <v>65.88</v>
      </c>
      <c r="AF54" s="182">
        <v>1.19</v>
      </c>
      <c r="AG54" s="182">
        <v>0</v>
      </c>
      <c r="AH54" s="182">
        <v>0.01</v>
      </c>
      <c r="AI54" s="182">
        <v>0.09</v>
      </c>
      <c r="AJ54" s="182">
        <v>0.06</v>
      </c>
      <c r="AK54" s="182">
        <v>0.01</v>
      </c>
      <c r="AL54" s="182">
        <v>0</v>
      </c>
      <c r="AM54" s="182">
        <v>0.75</v>
      </c>
      <c r="AN54" s="182">
        <v>3.47</v>
      </c>
      <c r="AO54" s="182">
        <v>3.56</v>
      </c>
      <c r="AP54" s="182">
        <v>0.34</v>
      </c>
      <c r="AQ54" s="182">
        <v>0.17</v>
      </c>
      <c r="AR54" s="182"/>
      <c r="AS54" s="182">
        <v>0.01</v>
      </c>
      <c r="AT54" s="182">
        <v>0</v>
      </c>
      <c r="AU54" s="182">
        <v>0</v>
      </c>
      <c r="AV54" s="182">
        <v>0.06</v>
      </c>
      <c r="AW54" s="182">
        <v>3.88</v>
      </c>
      <c r="AX54" s="182">
        <v>0</v>
      </c>
      <c r="AY54" s="182">
        <v>0.01</v>
      </c>
      <c r="AZ54" s="183">
        <v>0.06</v>
      </c>
      <c r="BA54" s="45">
        <f t="shared" si="53"/>
        <v>90.642669999999995</v>
      </c>
      <c r="BB54" s="49">
        <f t="shared" si="54"/>
        <v>2.3144376989632178</v>
      </c>
      <c r="BC54" s="210">
        <f t="shared" si="52"/>
        <v>-2.4515480151586684</v>
      </c>
      <c r="BD54" s="215" t="str">
        <f t="shared" si="3"/>
        <v>Ca-Mg</v>
      </c>
      <c r="BE54" s="44" t="str">
        <f t="shared" si="4"/>
        <v>HCO3</v>
      </c>
      <c r="BF54" s="213"/>
      <c r="BG54" s="101">
        <f t="shared" si="55"/>
        <v>0.81599999999999995</v>
      </c>
      <c r="BH54" s="101">
        <f t="shared" si="56"/>
        <v>4.4249999999999998</v>
      </c>
      <c r="BI54" s="101">
        <f t="shared" si="57"/>
        <v>14.34</v>
      </c>
      <c r="BJ54" s="101">
        <f t="shared" si="58"/>
        <v>65.88</v>
      </c>
      <c r="BK54" s="101">
        <f t="shared" si="59"/>
        <v>2.9660000000000002</v>
      </c>
      <c r="BL54" s="102">
        <f t="shared" si="60"/>
        <v>0.53900000000000003</v>
      </c>
      <c r="BM54" s="101">
        <f t="shared" si="61"/>
        <v>0</v>
      </c>
      <c r="BN54" s="101">
        <f t="shared" si="62"/>
        <v>0.35499999999999998</v>
      </c>
      <c r="BO54" s="101">
        <f t="shared" si="63"/>
        <v>0.153</v>
      </c>
      <c r="BP54" s="101">
        <f t="shared" si="64"/>
        <v>1.9E-2</v>
      </c>
      <c r="BQ54" s="101">
        <f t="shared" si="65"/>
        <v>5.9999999999999995E-5</v>
      </c>
      <c r="BR54" s="101">
        <f t="shared" si="66"/>
        <v>1.0000000000000001E-5</v>
      </c>
      <c r="BS54" s="101">
        <f t="shared" si="67"/>
        <v>0.65500000000000003</v>
      </c>
      <c r="BT54" s="101">
        <f t="shared" si="68"/>
        <v>7.0000000000000001E-3</v>
      </c>
      <c r="BU54" s="101">
        <f t="shared" si="69"/>
        <v>0.16500000000000001</v>
      </c>
      <c r="BV54" s="101">
        <f t="shared" si="70"/>
        <v>3.1E-2</v>
      </c>
      <c r="BW54" s="103">
        <f t="shared" si="71"/>
        <v>0.27800000000000002</v>
      </c>
      <c r="BX54" s="101">
        <f>BG54/Constants!C$6*Constants!D$6</f>
        <v>3.549400168770498E-2</v>
      </c>
      <c r="BY54" s="101">
        <f>BH54/Constants!C$9*Constants!D$9</f>
        <v>0.36412260851676609</v>
      </c>
      <c r="BZ54" s="101">
        <f>BI54/Constants!C$10*Constants!D$10</f>
        <v>0.71560457108638154</v>
      </c>
      <c r="CA54" s="101">
        <f>BJ54/Constants!C$21*Constants!D$21</f>
        <v>1.0796973307482656</v>
      </c>
      <c r="CB54" s="101">
        <f>BK54/Constants!C$20*Constants!D$20</f>
        <v>6.1751399608172171E-2</v>
      </c>
      <c r="CC54" s="102">
        <f>BL54/Constants!C$15*Constants!D$15</f>
        <v>1.5203226807322371E-2</v>
      </c>
      <c r="CD54" s="102">
        <f>BM54/Constants!C$5*Constants!D$5</f>
        <v>0</v>
      </c>
      <c r="CE54" s="101">
        <f>BN54/Constants!C$8*Constants!D$8</f>
        <v>9.0796786561052525E-3</v>
      </c>
      <c r="CF54" s="102">
        <f>BO54/Constants!C$11*Constants!D$11</f>
        <v>3.4923533439853911E-3</v>
      </c>
      <c r="CG54" s="102">
        <f>BP54/Constants!C$7*Constants!D$7</f>
        <v>1.0533143367168747E-3</v>
      </c>
      <c r="CH54" s="101">
        <f>BQ54/Constants!C$13*Constants!D$13</f>
        <v>2.1879843194457105E-6</v>
      </c>
      <c r="CI54" s="101">
        <f>BR54/Constants!C$12*Constants!D$12</f>
        <v>3.5813412122840006E-7</v>
      </c>
      <c r="CJ54" s="101">
        <f>BS54/Constants!C$18*Constants!D$18</f>
        <v>1.0563681257449008E-2</v>
      </c>
      <c r="CK54" s="101">
        <f>BT54/Constants!D$18*Constants!E$18</f>
        <v>8.0499999999999999E-3</v>
      </c>
      <c r="CL54" s="101">
        <f>BU54/Constants!C$19*Constants!D$19</f>
        <v>5.2120954308349675E-3</v>
      </c>
      <c r="CM54" s="102">
        <f>BV54/Constants!C$14/Constants!D$14</f>
        <v>1.6317163550614788E-3</v>
      </c>
      <c r="CN54" s="102">
        <f>BW54/Constants!C$17/Constants!D$17</f>
        <v>3.4791750100120148E-3</v>
      </c>
      <c r="CO54" s="217">
        <f t="shared" si="51"/>
        <v>-2.4515480151586684</v>
      </c>
      <c r="CP54" s="104">
        <f t="shared" si="72"/>
        <v>2.4515480151586684</v>
      </c>
      <c r="CQ54" s="106">
        <f>R54*Constants!E$6</f>
        <v>1.7625599999999999</v>
      </c>
      <c r="CR54" s="106">
        <f>T54*Constants!E$8</f>
        <v>0.6532</v>
      </c>
      <c r="CS54" s="106">
        <f>U54*Constants!E$9</f>
        <v>16.903499999999998</v>
      </c>
      <c r="CT54" s="106">
        <f>V54*Constants!E$10</f>
        <v>37.283999999999999</v>
      </c>
      <c r="CU54" s="106">
        <f>AE54*Constants!E$21</f>
        <v>47.104199999999992</v>
      </c>
      <c r="CV54" s="106">
        <f>AB54*Constants!E$18</f>
        <v>0.75324999999999998</v>
      </c>
      <c r="CW54" s="106">
        <f>AD54*Constants!E$20</f>
        <v>4.5676400000000008</v>
      </c>
      <c r="CX54" s="107">
        <f>Y54*Constants!E$15</f>
        <v>1.1534600000000002</v>
      </c>
      <c r="CY54" s="218">
        <f t="shared" si="73"/>
        <v>3.144264588880572</v>
      </c>
      <c r="CZ54" s="102">
        <f t="shared" si="74"/>
        <v>32.256093129298527</v>
      </c>
      <c r="DA54" s="102">
        <f t="shared" si="75"/>
        <v>63.392404505558765</v>
      </c>
      <c r="DB54" s="102">
        <f t="shared" si="76"/>
        <v>91.068462347177132</v>
      </c>
      <c r="DC54" s="102">
        <f t="shared" si="77"/>
        <v>5.2085013549167281</v>
      </c>
      <c r="DD54" s="102">
        <f t="shared" si="78"/>
        <v>1.2823357515376124</v>
      </c>
      <c r="DE54" s="102">
        <f t="shared" si="79"/>
        <v>0</v>
      </c>
      <c r="DF54" s="102">
        <f t="shared" si="80"/>
        <v>0.80433061135216399</v>
      </c>
      <c r="DG54" s="102">
        <f t="shared" si="81"/>
        <v>0.30937292018993906</v>
      </c>
      <c r="DH54" s="102">
        <f t="shared" si="82"/>
        <v>9.3308694777189033E-2</v>
      </c>
      <c r="DI54" s="102">
        <f t="shared" si="83"/>
        <v>1.9382434466503614E-4</v>
      </c>
      <c r="DJ54" s="102">
        <f t="shared" si="84"/>
        <v>3.1725598182928672E-5</v>
      </c>
      <c r="DK54" s="102">
        <f t="shared" si="85"/>
        <v>0.8910073049591275</v>
      </c>
      <c r="DL54" s="102">
        <f t="shared" si="86"/>
        <v>0.6789876208980834</v>
      </c>
      <c r="DM54" s="102">
        <f t="shared" si="87"/>
        <v>0.43962090391011249</v>
      </c>
      <c r="DN54" s="102">
        <f t="shared" si="88"/>
        <v>0.13762921812468146</v>
      </c>
      <c r="DO54" s="102">
        <f t="shared" si="89"/>
        <v>0.29345549847653707</v>
      </c>
      <c r="DP54" s="105">
        <f t="shared" si="90"/>
        <v>0</v>
      </c>
      <c r="DQ54" s="106">
        <f t="shared" si="91"/>
        <v>32.256093129298527</v>
      </c>
      <c r="DR54" s="106">
        <f t="shared" si="92"/>
        <v>63.392404505558765</v>
      </c>
      <c r="DS54" s="94">
        <f t="shared" si="93"/>
        <v>0</v>
      </c>
      <c r="DT54" s="106">
        <f t="shared" si="94"/>
        <v>91.068462347177132</v>
      </c>
      <c r="DU54" s="94">
        <f t="shared" si="45"/>
        <v>0</v>
      </c>
      <c r="DV54" s="106">
        <f t="shared" si="95"/>
        <v>0</v>
      </c>
      <c r="DW54" s="107">
        <f t="shared" si="96"/>
        <v>0</v>
      </c>
      <c r="DX54" s="54" t="str">
        <f t="shared" si="49"/>
        <v>Ca-Mg</v>
      </c>
      <c r="DY54" s="92" t="str">
        <f t="shared" si="50"/>
        <v>HCO3</v>
      </c>
    </row>
    <row r="55" spans="1:130" x14ac:dyDescent="0.2">
      <c r="A55" s="40"/>
      <c r="B55" s="63" t="s">
        <v>196</v>
      </c>
      <c r="C55" s="82" t="s">
        <v>305</v>
      </c>
      <c r="D55" s="70" t="s">
        <v>317</v>
      </c>
      <c r="E55" s="77">
        <v>700794</v>
      </c>
      <c r="F55" s="71">
        <v>5219283</v>
      </c>
      <c r="G55" s="71">
        <v>2321</v>
      </c>
      <c r="H55" s="75">
        <v>43339</v>
      </c>
      <c r="I55" s="68">
        <v>11.5</v>
      </c>
      <c r="J55" s="113">
        <v>64</v>
      </c>
      <c r="K55" s="112">
        <f t="shared" si="48"/>
        <v>68.028421370000004</v>
      </c>
      <c r="L55" s="65">
        <v>7.18</v>
      </c>
      <c r="M55" s="73">
        <v>425.42637362637362</v>
      </c>
      <c r="N55" s="67">
        <v>8.09</v>
      </c>
      <c r="O55" s="201">
        <v>98.4</v>
      </c>
      <c r="P55" s="204">
        <v>0.2</v>
      </c>
      <c r="Q55" s="173">
        <v>0</v>
      </c>
      <c r="R55" s="173">
        <v>0</v>
      </c>
      <c r="S55" s="173">
        <v>2.5000000000000001E-2</v>
      </c>
      <c r="T55" s="173">
        <v>7.6999999999999999E-2</v>
      </c>
      <c r="U55" s="173">
        <v>1.4350000000000001</v>
      </c>
      <c r="V55" s="173">
        <v>11.099</v>
      </c>
      <c r="W55" s="173">
        <v>0</v>
      </c>
      <c r="X55" s="173">
        <v>8.0000000000000002E-3</v>
      </c>
      <c r="Y55" s="173">
        <v>0.24299999999999999</v>
      </c>
      <c r="Z55" s="173">
        <v>0</v>
      </c>
      <c r="AA55" s="173">
        <v>0.114</v>
      </c>
      <c r="AB55" s="173">
        <v>0.23899999999999999</v>
      </c>
      <c r="AC55" s="173">
        <v>0</v>
      </c>
      <c r="AD55" s="173">
        <v>4.8369999999999997</v>
      </c>
      <c r="AE55" s="208">
        <v>35.389918000000002</v>
      </c>
      <c r="AF55" s="186">
        <v>2.13</v>
      </c>
      <c r="AG55" s="186">
        <v>0.11</v>
      </c>
      <c r="AH55" s="186">
        <v>0.01</v>
      </c>
      <c r="AI55" s="186">
        <v>0.08</v>
      </c>
      <c r="AJ55" s="186">
        <v>0.22</v>
      </c>
      <c r="AK55" s="186">
        <v>3.4</v>
      </c>
      <c r="AL55" s="186">
        <v>0</v>
      </c>
      <c r="AM55" s="186">
        <v>0.89</v>
      </c>
      <c r="AN55" s="186">
        <v>6.84</v>
      </c>
      <c r="AO55" s="186">
        <v>6.42</v>
      </c>
      <c r="AP55" s="186">
        <v>0.08</v>
      </c>
      <c r="AQ55" s="186">
        <v>0.18</v>
      </c>
      <c r="AR55" s="186">
        <v>0</v>
      </c>
      <c r="AS55" s="186">
        <v>0</v>
      </c>
      <c r="AT55" s="186">
        <v>0.03</v>
      </c>
      <c r="AU55" s="186">
        <v>0.01</v>
      </c>
      <c r="AV55" s="186">
        <v>0.11</v>
      </c>
      <c r="AW55" s="186">
        <v>2.42</v>
      </c>
      <c r="AX55" s="186">
        <v>0</v>
      </c>
      <c r="AY55" s="186">
        <v>0.05</v>
      </c>
      <c r="AZ55" s="187">
        <v>0.01</v>
      </c>
      <c r="BA55" s="45">
        <f t="shared" si="53"/>
        <v>53.489908000000007</v>
      </c>
      <c r="BB55" s="49">
        <f t="shared" si="54"/>
        <v>1.3686994201605782</v>
      </c>
      <c r="BC55" s="210">
        <f t="shared" si="52"/>
        <v>-1.3022485593971835</v>
      </c>
      <c r="BD55" s="215" t="str">
        <f t="shared" si="3"/>
        <v>Ca</v>
      </c>
      <c r="BE55" s="44" t="str">
        <f t="shared" si="4"/>
        <v>HCO3</v>
      </c>
      <c r="BF55" s="213"/>
      <c r="BG55" s="101">
        <f t="shared" si="55"/>
        <v>0</v>
      </c>
      <c r="BH55" s="101">
        <f t="shared" si="56"/>
        <v>1.4350000000000001</v>
      </c>
      <c r="BI55" s="101">
        <f t="shared" si="57"/>
        <v>11.099</v>
      </c>
      <c r="BJ55" s="101">
        <f t="shared" si="58"/>
        <v>35.389918000000002</v>
      </c>
      <c r="BK55" s="101">
        <f t="shared" si="59"/>
        <v>4.8369999999999997</v>
      </c>
      <c r="BL55" s="102">
        <f t="shared" si="60"/>
        <v>0.24299999999999999</v>
      </c>
      <c r="BM55" s="101">
        <f t="shared" si="61"/>
        <v>0</v>
      </c>
      <c r="BN55" s="101">
        <f t="shared" si="62"/>
        <v>7.6999999999999999E-2</v>
      </c>
      <c r="BO55" s="101">
        <f t="shared" si="63"/>
        <v>0</v>
      </c>
      <c r="BP55" s="101">
        <f t="shared" si="64"/>
        <v>2.5000000000000001E-2</v>
      </c>
      <c r="BQ55" s="101">
        <f t="shared" si="65"/>
        <v>2.2000000000000001E-4</v>
      </c>
      <c r="BR55" s="101">
        <f t="shared" si="66"/>
        <v>3.3999999999999998E-3</v>
      </c>
      <c r="BS55" s="101">
        <f t="shared" si="67"/>
        <v>0.23899999999999999</v>
      </c>
      <c r="BT55" s="101">
        <f t="shared" si="68"/>
        <v>0</v>
      </c>
      <c r="BU55" s="101">
        <f t="shared" si="69"/>
        <v>0</v>
      </c>
      <c r="BV55" s="101">
        <f t="shared" si="70"/>
        <v>8.0000000000000002E-3</v>
      </c>
      <c r="BW55" s="103">
        <f t="shared" si="71"/>
        <v>0.114</v>
      </c>
      <c r="BX55" s="101">
        <f>BG55/Constants!C$6*Constants!D$6</f>
        <v>0</v>
      </c>
      <c r="BY55" s="101">
        <f>BH55/Constants!C$9*Constants!D$9</f>
        <v>0.11808269903312077</v>
      </c>
      <c r="BZ55" s="101">
        <f>BI55/Constants!C$10*Constants!D$10</f>
        <v>0.55386995359049851</v>
      </c>
      <c r="CA55" s="101">
        <f>BJ55/Constants!C$21*Constants!D$21</f>
        <v>0.58000000000000007</v>
      </c>
      <c r="CB55" s="101">
        <f>BK55/Constants!C$20*Constants!D$20</f>
        <v>0.10070516517354308</v>
      </c>
      <c r="CC55" s="102">
        <f>BL55/Constants!C$15*Constants!D$15</f>
        <v>6.8541449242659289E-3</v>
      </c>
      <c r="CD55" s="102">
        <f>BM55/Constants!C$5*Constants!D$5</f>
        <v>0</v>
      </c>
      <c r="CE55" s="101">
        <f>BN55/Constants!C$8*Constants!D$8</f>
        <v>1.9693950887890266E-3</v>
      </c>
      <c r="CF55" s="102">
        <f>BO55/Constants!C$11*Constants!D$11</f>
        <v>0</v>
      </c>
      <c r="CG55" s="102">
        <f>BP55/Constants!C$7*Constants!D$7</f>
        <v>1.38593991673273E-3</v>
      </c>
      <c r="CH55" s="101">
        <f>BQ55/Constants!C$13*Constants!D$13</f>
        <v>8.0226091713009394E-6</v>
      </c>
      <c r="CI55" s="101">
        <f>BR55/Constants!C$12*Constants!D$12</f>
        <v>1.2176560121765601E-4</v>
      </c>
      <c r="CJ55" s="101">
        <f>BS55/Constants!C$18*Constants!D$18</f>
        <v>3.8545340771455158E-3</v>
      </c>
      <c r="CK55" s="101">
        <f>BT55/Constants!D$18*Constants!E$18</f>
        <v>0</v>
      </c>
      <c r="CL55" s="101">
        <f>BU55/Constants!C$19*Constants!D$19</f>
        <v>0</v>
      </c>
      <c r="CM55" s="102">
        <f>BV55/Constants!C$14/Constants!D$14</f>
        <v>4.2108809162876872E-4</v>
      </c>
      <c r="CN55" s="102">
        <f>BW55/Constants!C$17/Constants!D$17</f>
        <v>1.4267120544653586E-3</v>
      </c>
      <c r="CO55" s="217">
        <f t="shared" si="51"/>
        <v>-1.3022485593971835</v>
      </c>
      <c r="CP55" s="104">
        <f t="shared" si="72"/>
        <v>1.3022485593971835</v>
      </c>
      <c r="CQ55" s="106">
        <f>R55*Constants!E$6</f>
        <v>0</v>
      </c>
      <c r="CR55" s="106">
        <f>T55*Constants!E$8</f>
        <v>0.14168</v>
      </c>
      <c r="CS55" s="106">
        <f>U55*Constants!E$9</f>
        <v>5.4817</v>
      </c>
      <c r="CT55" s="106">
        <f>V55*Constants!E$10</f>
        <v>28.857400000000002</v>
      </c>
      <c r="CU55" s="106">
        <f>AE55*Constants!E$21</f>
        <v>25.303791369999999</v>
      </c>
      <c r="CV55" s="106">
        <f>AB55*Constants!E$18</f>
        <v>0.27484999999999998</v>
      </c>
      <c r="CW55" s="106">
        <f>AD55*Constants!E$20</f>
        <v>7.4489799999999997</v>
      </c>
      <c r="CX55" s="107">
        <f>Y55*Constants!E$15</f>
        <v>0.52002000000000004</v>
      </c>
      <c r="CY55" s="218">
        <f t="shared" si="73"/>
        <v>0</v>
      </c>
      <c r="CZ55" s="102">
        <f t="shared" si="74"/>
        <v>17.482394864034784</v>
      </c>
      <c r="DA55" s="102">
        <f t="shared" si="75"/>
        <v>82.001625227737705</v>
      </c>
      <c r="DB55" s="102">
        <f t="shared" si="76"/>
        <v>83.662496656371005</v>
      </c>
      <c r="DC55" s="102">
        <f t="shared" si="77"/>
        <v>14.526285421742822</v>
      </c>
      <c r="DD55" s="102">
        <f t="shared" si="78"/>
        <v>0.98868082208393193</v>
      </c>
      <c r="DE55" s="102">
        <f t="shared" si="79"/>
        <v>0</v>
      </c>
      <c r="DF55" s="102">
        <f t="shared" si="80"/>
        <v>0.29157313363783693</v>
      </c>
      <c r="DG55" s="102">
        <f t="shared" si="81"/>
        <v>0</v>
      </c>
      <c r="DH55" s="102">
        <f t="shared" si="82"/>
        <v>0.2051913538608478</v>
      </c>
      <c r="DI55" s="102">
        <f t="shared" si="83"/>
        <v>1.1877643593933285E-3</v>
      </c>
      <c r="DJ55" s="102">
        <f t="shared" si="84"/>
        <v>1.8027656369427724E-2</v>
      </c>
      <c r="DK55" s="102">
        <f t="shared" si="85"/>
        <v>0.5559999040363014</v>
      </c>
      <c r="DL55" s="102">
        <f t="shared" si="86"/>
        <v>0</v>
      </c>
      <c r="DM55" s="102">
        <f t="shared" si="87"/>
        <v>0</v>
      </c>
      <c r="DN55" s="102">
        <f t="shared" si="88"/>
        <v>6.0740139755050875E-2</v>
      </c>
      <c r="DO55" s="102">
        <f t="shared" si="89"/>
        <v>0.20579705601088319</v>
      </c>
      <c r="DP55" s="105">
        <f t="shared" si="90"/>
        <v>0</v>
      </c>
      <c r="DQ55" s="106">
        <f t="shared" si="91"/>
        <v>0</v>
      </c>
      <c r="DR55" s="106">
        <f t="shared" si="92"/>
        <v>82.001625227737705</v>
      </c>
      <c r="DS55" s="94">
        <f t="shared" si="93"/>
        <v>0</v>
      </c>
      <c r="DT55" s="106">
        <f t="shared" si="94"/>
        <v>83.662496656371005</v>
      </c>
      <c r="DU55" s="94">
        <f t="shared" si="45"/>
        <v>0</v>
      </c>
      <c r="DV55" s="106">
        <f t="shared" si="95"/>
        <v>0</v>
      </c>
      <c r="DW55" s="107">
        <f t="shared" si="96"/>
        <v>0</v>
      </c>
      <c r="DX55" s="54" t="str">
        <f t="shared" si="49"/>
        <v>Ca</v>
      </c>
      <c r="DY55" s="92" t="str">
        <f t="shared" si="50"/>
        <v>HCO3</v>
      </c>
    </row>
    <row r="56" spans="1:130" x14ac:dyDescent="0.2">
      <c r="B56" s="63" t="s">
        <v>197</v>
      </c>
      <c r="C56" s="82" t="s">
        <v>301</v>
      </c>
      <c r="D56" s="70" t="s">
        <v>317</v>
      </c>
      <c r="E56" s="77">
        <v>700754</v>
      </c>
      <c r="F56" s="71">
        <v>5218779</v>
      </c>
      <c r="G56" s="71">
        <v>2428</v>
      </c>
      <c r="H56" s="75">
        <v>43341</v>
      </c>
      <c r="I56" s="68">
        <v>13.7</v>
      </c>
      <c r="J56" s="113">
        <v>71</v>
      </c>
      <c r="K56" s="112">
        <f t="shared" si="48"/>
        <v>79.302832140000007</v>
      </c>
      <c r="L56" s="65">
        <v>7.19</v>
      </c>
      <c r="M56" s="73">
        <v>413.81142857142856</v>
      </c>
      <c r="N56" s="67">
        <v>7.05</v>
      </c>
      <c r="O56" s="201">
        <v>89.7</v>
      </c>
      <c r="P56" s="204">
        <v>0.01</v>
      </c>
      <c r="Q56" s="173">
        <v>0</v>
      </c>
      <c r="R56" s="173">
        <v>0</v>
      </c>
      <c r="S56" s="173">
        <v>6.7000000000000004E-2</v>
      </c>
      <c r="T56" s="173">
        <v>0.13700000000000001</v>
      </c>
      <c r="U56" s="173">
        <v>0.77400000000000002</v>
      </c>
      <c r="V56" s="173">
        <v>15.221</v>
      </c>
      <c r="W56" s="173">
        <v>0</v>
      </c>
      <c r="X56" s="173">
        <v>0.01</v>
      </c>
      <c r="Y56" s="173">
        <v>0.14899999999999999</v>
      </c>
      <c r="Z56" s="173">
        <v>0</v>
      </c>
      <c r="AA56" s="173">
        <v>0.123</v>
      </c>
      <c r="AB56" s="173">
        <v>0.28599999999999998</v>
      </c>
      <c r="AC56" s="173">
        <v>0</v>
      </c>
      <c r="AD56" s="173">
        <v>1.7629999999999999</v>
      </c>
      <c r="AE56" s="208">
        <v>46.372996000000001</v>
      </c>
      <c r="AF56" s="186">
        <v>31.1</v>
      </c>
      <c r="AG56" s="186">
        <v>0.13</v>
      </c>
      <c r="AH56" s="186">
        <v>0</v>
      </c>
      <c r="AI56" s="186">
        <v>0.35</v>
      </c>
      <c r="AJ56" s="192">
        <v>76.06</v>
      </c>
      <c r="AK56" s="186">
        <v>95.13</v>
      </c>
      <c r="AL56" s="186">
        <v>0.45</v>
      </c>
      <c r="AM56" s="186">
        <v>1.31</v>
      </c>
      <c r="AN56" s="186">
        <v>2.13</v>
      </c>
      <c r="AO56" s="186">
        <v>1.41</v>
      </c>
      <c r="AP56" s="186">
        <v>0</v>
      </c>
      <c r="AQ56" s="186">
        <v>0</v>
      </c>
      <c r="AR56" s="186">
        <v>0</v>
      </c>
      <c r="AS56" s="186">
        <v>0</v>
      </c>
      <c r="AT56" s="186">
        <v>0.02</v>
      </c>
      <c r="AU56" s="186">
        <v>0</v>
      </c>
      <c r="AV56" s="186">
        <v>0.03</v>
      </c>
      <c r="AW56" s="186">
        <v>7.28</v>
      </c>
      <c r="AX56" s="186">
        <v>0.01</v>
      </c>
      <c r="AY56" s="186">
        <v>1.1599999999999999</v>
      </c>
      <c r="AZ56" s="187">
        <v>0.25</v>
      </c>
      <c r="BA56" s="45">
        <f t="shared" si="53"/>
        <v>65.119816</v>
      </c>
      <c r="BB56" s="49">
        <f t="shared" si="54"/>
        <v>1.6442445368419421</v>
      </c>
      <c r="BC56" s="210">
        <f t="shared" si="52"/>
        <v>1.768112100311843</v>
      </c>
      <c r="BD56" s="215" t="str">
        <f t="shared" si="3"/>
        <v>Ca</v>
      </c>
      <c r="BE56" s="44" t="str">
        <f t="shared" si="4"/>
        <v>HCO3</v>
      </c>
      <c r="BF56" s="213"/>
      <c r="BG56" s="101">
        <f t="shared" si="55"/>
        <v>0</v>
      </c>
      <c r="BH56" s="101">
        <f t="shared" si="56"/>
        <v>0.77400000000000002</v>
      </c>
      <c r="BI56" s="101">
        <f t="shared" si="57"/>
        <v>15.221</v>
      </c>
      <c r="BJ56" s="101">
        <f t="shared" si="58"/>
        <v>46.372996000000001</v>
      </c>
      <c r="BK56" s="101">
        <f t="shared" si="59"/>
        <v>1.7629999999999999</v>
      </c>
      <c r="BL56" s="102">
        <f t="shared" si="60"/>
        <v>0.14899999999999999</v>
      </c>
      <c r="BM56" s="101">
        <f t="shared" si="61"/>
        <v>0</v>
      </c>
      <c r="BN56" s="101">
        <f t="shared" si="62"/>
        <v>0.13700000000000001</v>
      </c>
      <c r="BO56" s="101">
        <f t="shared" si="63"/>
        <v>0</v>
      </c>
      <c r="BP56" s="101">
        <f t="shared" si="64"/>
        <v>6.7000000000000004E-2</v>
      </c>
      <c r="BQ56" s="101">
        <f t="shared" si="65"/>
        <v>7.6060000000000003E-2</v>
      </c>
      <c r="BR56" s="101">
        <f t="shared" si="66"/>
        <v>9.5129999999999992E-2</v>
      </c>
      <c r="BS56" s="101">
        <f t="shared" si="67"/>
        <v>0.28599999999999998</v>
      </c>
      <c r="BT56" s="101">
        <f t="shared" si="68"/>
        <v>0</v>
      </c>
      <c r="BU56" s="101">
        <f t="shared" si="69"/>
        <v>0</v>
      </c>
      <c r="BV56" s="101">
        <f t="shared" si="70"/>
        <v>0.01</v>
      </c>
      <c r="BW56" s="103">
        <f t="shared" si="71"/>
        <v>0.123</v>
      </c>
      <c r="BX56" s="101">
        <f>BG56/Constants!C$6*Constants!D$6</f>
        <v>0</v>
      </c>
      <c r="BY56" s="101">
        <f>BH56/Constants!C$9*Constants!D$9</f>
        <v>6.3690598642254681E-2</v>
      </c>
      <c r="BZ56" s="101">
        <f>BI56/Constants!C$10*Constants!D$10</f>
        <v>0.75956884076051689</v>
      </c>
      <c r="CA56" s="101">
        <f>BJ56/Constants!C$21*Constants!D$21</f>
        <v>0.76</v>
      </c>
      <c r="CB56" s="101">
        <f>BK56/Constants!C$20*Constants!D$20</f>
        <v>3.6705231796765853E-2</v>
      </c>
      <c r="CC56" s="102">
        <f>BL56/Constants!C$15*Constants!D$15</f>
        <v>4.2027472992412487E-3</v>
      </c>
      <c r="CD56" s="102">
        <f>BM56/Constants!C$5*Constants!D$5</f>
        <v>0</v>
      </c>
      <c r="CE56" s="101">
        <f>BN56/Constants!C$8*Constants!D$8</f>
        <v>3.5039886644687877E-3</v>
      </c>
      <c r="CF56" s="102">
        <f>BO56/Constants!C$11*Constants!D$11</f>
        <v>0</v>
      </c>
      <c r="CG56" s="102">
        <f>BP56/Constants!C$7*Constants!D$7</f>
        <v>3.714318976843716E-3</v>
      </c>
      <c r="CH56" s="101">
        <f>BQ56/Constants!C$13*Constants!D$13</f>
        <v>2.7736347889506792E-3</v>
      </c>
      <c r="CI56" s="101">
        <f>BR56/Constants!C$12*Constants!D$12</f>
        <v>3.4069298952457694E-3</v>
      </c>
      <c r="CJ56" s="101">
        <f>BS56/Constants!C$18*Constants!D$18</f>
        <v>4.6125386864586506E-3</v>
      </c>
      <c r="CK56" s="101">
        <f>BT56/Constants!D$18*Constants!E$18</f>
        <v>0</v>
      </c>
      <c r="CL56" s="101">
        <f>BU56/Constants!C$19*Constants!D$19</f>
        <v>0</v>
      </c>
      <c r="CM56" s="102">
        <f>BV56/Constants!C$14/Constants!D$14</f>
        <v>5.2636011453596092E-4</v>
      </c>
      <c r="CN56" s="102">
        <f>BW56/Constants!C$17/Constants!D$17</f>
        <v>1.539347216659992E-3</v>
      </c>
      <c r="CO56" s="217">
        <f t="shared" si="51"/>
        <v>1.768112100311843</v>
      </c>
      <c r="CP56" s="104">
        <f t="shared" si="72"/>
        <v>1.768112100311843</v>
      </c>
      <c r="CQ56" s="106">
        <f>R56*Constants!E$6</f>
        <v>0</v>
      </c>
      <c r="CR56" s="106">
        <f>T56*Constants!E$8</f>
        <v>0.25208000000000003</v>
      </c>
      <c r="CS56" s="106">
        <f>U56*Constants!E$9</f>
        <v>2.95668</v>
      </c>
      <c r="CT56" s="106">
        <f>V56*Constants!E$10</f>
        <v>39.574600000000004</v>
      </c>
      <c r="CU56" s="106">
        <f>AE56*Constants!E$21</f>
        <v>33.156692139999997</v>
      </c>
      <c r="CV56" s="106">
        <f>AB56*Constants!E$18</f>
        <v>0.32889999999999997</v>
      </c>
      <c r="CW56" s="106">
        <f>AD56*Constants!E$20</f>
        <v>2.71502</v>
      </c>
      <c r="CX56" s="107">
        <f>Y56*Constants!E$15</f>
        <v>0.31886000000000003</v>
      </c>
      <c r="CY56" s="218">
        <f t="shared" si="73"/>
        <v>0</v>
      </c>
      <c r="CZ56" s="102">
        <f t="shared" si="74"/>
        <v>7.6124981667473506</v>
      </c>
      <c r="DA56" s="102">
        <f t="shared" si="75"/>
        <v>90.786026997267228</v>
      </c>
      <c r="DB56" s="102">
        <f t="shared" si="76"/>
        <v>94.107598218758099</v>
      </c>
      <c r="DC56" s="102">
        <f t="shared" si="77"/>
        <v>4.5450542190216128</v>
      </c>
      <c r="DD56" s="102">
        <f t="shared" si="78"/>
        <v>0.52040849243679754</v>
      </c>
      <c r="DE56" s="102">
        <f t="shared" si="79"/>
        <v>0</v>
      </c>
      <c r="DF56" s="102">
        <f t="shared" si="80"/>
        <v>0.41880760823741986</v>
      </c>
      <c r="DG56" s="102">
        <f t="shared" si="81"/>
        <v>0</v>
      </c>
      <c r="DH56" s="102">
        <f t="shared" si="82"/>
        <v>0.44394694043869209</v>
      </c>
      <c r="DI56" s="102">
        <f t="shared" si="83"/>
        <v>0.33151344462486693</v>
      </c>
      <c r="DJ56" s="102">
        <f t="shared" si="84"/>
        <v>0.40720684268445179</v>
      </c>
      <c r="DK56" s="102">
        <f t="shared" si="85"/>
        <v>0.57115123351806441</v>
      </c>
      <c r="DL56" s="102">
        <f t="shared" si="86"/>
        <v>0</v>
      </c>
      <c r="DM56" s="102">
        <f t="shared" si="87"/>
        <v>0</v>
      </c>
      <c r="DN56" s="102">
        <f t="shared" si="88"/>
        <v>6.5176955496223293E-2</v>
      </c>
      <c r="DO56" s="102">
        <f t="shared" si="89"/>
        <v>0.19061088076921329</v>
      </c>
      <c r="DP56" s="105">
        <f t="shared" si="90"/>
        <v>0</v>
      </c>
      <c r="DQ56" s="106">
        <f t="shared" si="91"/>
        <v>0</v>
      </c>
      <c r="DR56" s="106">
        <f t="shared" si="92"/>
        <v>90.786026997267228</v>
      </c>
      <c r="DS56" s="94">
        <f t="shared" si="93"/>
        <v>0</v>
      </c>
      <c r="DT56" s="106">
        <f t="shared" si="94"/>
        <v>94.107598218758099</v>
      </c>
      <c r="DU56" s="94">
        <f t="shared" si="45"/>
        <v>0</v>
      </c>
      <c r="DV56" s="106">
        <f t="shared" si="95"/>
        <v>0</v>
      </c>
      <c r="DW56" s="107">
        <f t="shared" si="96"/>
        <v>0</v>
      </c>
      <c r="DX56" s="54" t="str">
        <f t="shared" si="49"/>
        <v>Ca</v>
      </c>
      <c r="DY56" s="92" t="str">
        <f t="shared" si="50"/>
        <v>HCO3</v>
      </c>
    </row>
    <row r="57" spans="1:130" x14ac:dyDescent="0.2">
      <c r="A57" s="3"/>
      <c r="B57" s="63" t="s">
        <v>198</v>
      </c>
      <c r="C57" s="82" t="s">
        <v>301</v>
      </c>
      <c r="D57" s="70" t="s">
        <v>317</v>
      </c>
      <c r="E57" s="77">
        <v>700909</v>
      </c>
      <c r="F57" s="71">
        <v>5218498</v>
      </c>
      <c r="G57" s="71">
        <v>2472</v>
      </c>
      <c r="H57" s="75">
        <v>43341</v>
      </c>
      <c r="I57" s="68">
        <v>22</v>
      </c>
      <c r="J57" s="113">
        <v>73</v>
      </c>
      <c r="K57" s="112">
        <f t="shared" si="48"/>
        <v>76.330966840000002</v>
      </c>
      <c r="L57" s="65">
        <v>7.33</v>
      </c>
      <c r="M57" s="73">
        <v>403.71868131868132</v>
      </c>
      <c r="N57" s="67">
        <v>6.69</v>
      </c>
      <c r="O57" s="201">
        <v>102.1</v>
      </c>
      <c r="P57" s="204">
        <v>0.05</v>
      </c>
      <c r="Q57" s="173">
        <v>0</v>
      </c>
      <c r="R57" s="173">
        <v>0</v>
      </c>
      <c r="S57" s="173">
        <v>2.9000000000000001E-2</v>
      </c>
      <c r="T57" s="173">
        <v>0.13300000000000001</v>
      </c>
      <c r="U57" s="173">
        <v>2.5</v>
      </c>
      <c r="V57" s="173">
        <v>11.14</v>
      </c>
      <c r="W57" s="173">
        <v>0</v>
      </c>
      <c r="X57" s="173">
        <v>1.7000000000000001E-2</v>
      </c>
      <c r="Y57" s="173">
        <v>1.274</v>
      </c>
      <c r="Z57" s="173">
        <v>0</v>
      </c>
      <c r="AA57" s="173">
        <v>0.10199999999999999</v>
      </c>
      <c r="AB57" s="173">
        <v>0.23</v>
      </c>
      <c r="AC57" s="173">
        <v>0</v>
      </c>
      <c r="AD57" s="173">
        <v>6.5910000000000002</v>
      </c>
      <c r="AE57" s="208">
        <v>34.169575999999999</v>
      </c>
      <c r="AF57" s="186">
        <v>0.96</v>
      </c>
      <c r="AG57" s="186">
        <v>7.0000000000000007E-2</v>
      </c>
      <c r="AH57" s="186">
        <v>0.02</v>
      </c>
      <c r="AI57" s="186">
        <v>0.06</v>
      </c>
      <c r="AJ57" s="186">
        <v>0.09</v>
      </c>
      <c r="AK57" s="186">
        <v>3.62</v>
      </c>
      <c r="AL57" s="186">
        <v>0</v>
      </c>
      <c r="AM57" s="186">
        <v>0.19</v>
      </c>
      <c r="AN57" s="186">
        <v>1.1499999999999999</v>
      </c>
      <c r="AO57" s="186">
        <v>1.75</v>
      </c>
      <c r="AP57" s="186">
        <v>0</v>
      </c>
      <c r="AQ57" s="186">
        <v>0.21</v>
      </c>
      <c r="AR57" s="186">
        <v>5.4999999999999997E-3</v>
      </c>
      <c r="AS57" s="186">
        <v>0</v>
      </c>
      <c r="AT57" s="186">
        <v>0.01</v>
      </c>
      <c r="AU57" s="186">
        <v>0</v>
      </c>
      <c r="AV57" s="186">
        <v>0.02</v>
      </c>
      <c r="AW57" s="186">
        <v>3.5</v>
      </c>
      <c r="AX57" s="186">
        <v>0</v>
      </c>
      <c r="AY57" s="186">
        <v>0</v>
      </c>
      <c r="AZ57" s="187">
        <v>0.21</v>
      </c>
      <c r="BA57" s="45">
        <f t="shared" si="53"/>
        <v>56.197441499999996</v>
      </c>
      <c r="BB57" s="49">
        <f t="shared" si="54"/>
        <v>1.5058158981648109</v>
      </c>
      <c r="BC57" s="210">
        <f t="shared" si="52"/>
        <v>1.8420979517341833</v>
      </c>
      <c r="BD57" s="215" t="str">
        <f t="shared" si="3"/>
        <v>Ca-Mg</v>
      </c>
      <c r="BE57" s="44" t="str">
        <f t="shared" si="4"/>
        <v>HCO3</v>
      </c>
      <c r="BF57" s="213"/>
      <c r="BG57" s="101">
        <f t="shared" si="55"/>
        <v>0</v>
      </c>
      <c r="BH57" s="101">
        <f t="shared" si="56"/>
        <v>2.5</v>
      </c>
      <c r="BI57" s="101">
        <f t="shared" si="57"/>
        <v>11.14</v>
      </c>
      <c r="BJ57" s="101">
        <f t="shared" si="58"/>
        <v>34.169575999999999</v>
      </c>
      <c r="BK57" s="101">
        <f t="shared" si="59"/>
        <v>6.5910000000000002</v>
      </c>
      <c r="BL57" s="102">
        <f t="shared" si="60"/>
        <v>1.274</v>
      </c>
      <c r="BM57" s="101">
        <f t="shared" si="61"/>
        <v>0</v>
      </c>
      <c r="BN57" s="101">
        <f t="shared" si="62"/>
        <v>0.13300000000000001</v>
      </c>
      <c r="BO57" s="101">
        <f t="shared" si="63"/>
        <v>0</v>
      </c>
      <c r="BP57" s="101">
        <f t="shared" si="64"/>
        <v>2.9000000000000001E-2</v>
      </c>
      <c r="BQ57" s="101">
        <f t="shared" si="65"/>
        <v>8.9999999999999992E-5</v>
      </c>
      <c r="BR57" s="101">
        <f t="shared" si="66"/>
        <v>3.62E-3</v>
      </c>
      <c r="BS57" s="101">
        <f t="shared" si="67"/>
        <v>0.23</v>
      </c>
      <c r="BT57" s="101">
        <f t="shared" si="68"/>
        <v>0</v>
      </c>
      <c r="BU57" s="101">
        <f t="shared" si="69"/>
        <v>0</v>
      </c>
      <c r="BV57" s="101">
        <f t="shared" si="70"/>
        <v>1.7000000000000001E-2</v>
      </c>
      <c r="BW57" s="103">
        <f t="shared" si="71"/>
        <v>0.10199999999999999</v>
      </c>
      <c r="BX57" s="101">
        <f>BG57/Constants!C$6*Constants!D$6</f>
        <v>0</v>
      </c>
      <c r="BY57" s="101">
        <f>BH57/Constants!C$9*Constants!D$9</f>
        <v>0.20571898786257972</v>
      </c>
      <c r="BZ57" s="101">
        <f>BI57/Constants!C$10*Constants!D$10</f>
        <v>0.55591596387045261</v>
      </c>
      <c r="CA57" s="101">
        <f>BJ57/Constants!C$21*Constants!D$21</f>
        <v>0.55999999999999994</v>
      </c>
      <c r="CB57" s="101">
        <f>BK57/Constants!C$20*Constants!D$20</f>
        <v>0.13722301915625854</v>
      </c>
      <c r="CC57" s="102">
        <f>BL57/Constants!C$15*Constants!D$15</f>
        <v>3.593489972639833E-2</v>
      </c>
      <c r="CD57" s="102">
        <f>BM57/Constants!C$5*Constants!D$5</f>
        <v>0</v>
      </c>
      <c r="CE57" s="101">
        <f>BN57/Constants!C$8*Constants!D$8</f>
        <v>3.4016824260901368E-3</v>
      </c>
      <c r="CF57" s="102">
        <f>BO57/Constants!C$11*Constants!D$11</f>
        <v>0</v>
      </c>
      <c r="CG57" s="102">
        <f>BP57/Constants!C$7*Constants!D$7</f>
        <v>1.6076903034099668E-3</v>
      </c>
      <c r="CH57" s="101">
        <f>BQ57/Constants!C$13*Constants!D$13</f>
        <v>3.2819764791685659E-6</v>
      </c>
      <c r="CI57" s="101">
        <f>BR57/Constants!C$12*Constants!D$12</f>
        <v>1.2964455188468083E-4</v>
      </c>
      <c r="CJ57" s="101">
        <f>BS57/Constants!C$18*Constants!D$18</f>
        <v>3.7093842583408735E-3</v>
      </c>
      <c r="CK57" s="101">
        <f>BT57/Constants!D$18*Constants!E$18</f>
        <v>0</v>
      </c>
      <c r="CL57" s="101">
        <f>BU57/Constants!C$19*Constants!D$19</f>
        <v>0</v>
      </c>
      <c r="CM57" s="102">
        <f>BV57/Constants!C$14/Constants!D$14</f>
        <v>8.9481219471113365E-4</v>
      </c>
      <c r="CN57" s="102">
        <f>BW57/Constants!C$17/Constants!D$17</f>
        <v>1.276531838205847E-3</v>
      </c>
      <c r="CO57" s="217">
        <f t="shared" si="51"/>
        <v>1.8420979517341833</v>
      </c>
      <c r="CP57" s="104">
        <f t="shared" si="72"/>
        <v>1.8420979517341833</v>
      </c>
      <c r="CQ57" s="106">
        <f>R57*Constants!E$6</f>
        <v>0</v>
      </c>
      <c r="CR57" s="106">
        <f>T57*Constants!E$8</f>
        <v>0.24472000000000002</v>
      </c>
      <c r="CS57" s="106">
        <f>U57*Constants!E$9</f>
        <v>9.5499999999999989</v>
      </c>
      <c r="CT57" s="106">
        <f>V57*Constants!E$10</f>
        <v>28.964000000000002</v>
      </c>
      <c r="CU57" s="106">
        <f>AE57*Constants!E$21</f>
        <v>24.43124684</v>
      </c>
      <c r="CV57" s="106">
        <f>AB57*Constants!E$18</f>
        <v>0.26450000000000001</v>
      </c>
      <c r="CW57" s="106">
        <f>AD57*Constants!E$20</f>
        <v>10.15014</v>
      </c>
      <c r="CX57" s="107">
        <f>Y57*Constants!E$15</f>
        <v>2.7263600000000001</v>
      </c>
      <c r="CY57" s="218">
        <f t="shared" si="73"/>
        <v>0</v>
      </c>
      <c r="CZ57" s="102">
        <f t="shared" si="74"/>
        <v>26.829041628025834</v>
      </c>
      <c r="DA57" s="102">
        <f t="shared" si="75"/>
        <v>72.500320419267737</v>
      </c>
      <c r="DB57" s="102">
        <f t="shared" si="76"/>
        <v>75.774115757199041</v>
      </c>
      <c r="DC57" s="102">
        <f t="shared" si="77"/>
        <v>18.567773103747641</v>
      </c>
      <c r="DD57" s="102">
        <f t="shared" si="78"/>
        <v>4.8623843778418712</v>
      </c>
      <c r="DE57" s="102">
        <f t="shared" si="79"/>
        <v>0</v>
      </c>
      <c r="DF57" s="102">
        <f t="shared" si="80"/>
        <v>0.44363371783581035</v>
      </c>
      <c r="DG57" s="102">
        <f t="shared" si="81"/>
        <v>0</v>
      </c>
      <c r="DH57" s="102">
        <f t="shared" si="82"/>
        <v>0.20966849255535025</v>
      </c>
      <c r="DI57" s="102">
        <f t="shared" si="83"/>
        <v>4.2802215049120328E-4</v>
      </c>
      <c r="DJ57" s="102">
        <f t="shared" si="84"/>
        <v>1.6907720164773127E-2</v>
      </c>
      <c r="DK57" s="102">
        <f t="shared" si="85"/>
        <v>0.50192020032045237</v>
      </c>
      <c r="DL57" s="102">
        <f t="shared" si="86"/>
        <v>0</v>
      </c>
      <c r="DM57" s="102">
        <f t="shared" si="87"/>
        <v>0</v>
      </c>
      <c r="DN57" s="102">
        <f t="shared" si="88"/>
        <v>0.12107786218391926</v>
      </c>
      <c r="DO57" s="102">
        <f t="shared" si="89"/>
        <v>0.17272869870707133</v>
      </c>
      <c r="DP57" s="105">
        <f t="shared" si="90"/>
        <v>0</v>
      </c>
      <c r="DQ57" s="106">
        <f t="shared" si="91"/>
        <v>26.829041628025834</v>
      </c>
      <c r="DR57" s="106">
        <f t="shared" si="92"/>
        <v>72.500320419267737</v>
      </c>
      <c r="DS57" s="94">
        <f t="shared" si="93"/>
        <v>0</v>
      </c>
      <c r="DT57" s="106">
        <f t="shared" si="94"/>
        <v>75.774115757199041</v>
      </c>
      <c r="DU57" s="94">
        <f t="shared" si="45"/>
        <v>0</v>
      </c>
      <c r="DV57" s="106">
        <f t="shared" si="95"/>
        <v>0</v>
      </c>
      <c r="DW57" s="107">
        <f t="shared" si="96"/>
        <v>0</v>
      </c>
      <c r="DX57" s="54" t="str">
        <f t="shared" si="49"/>
        <v>Ca-Mg</v>
      </c>
      <c r="DY57" s="92" t="str">
        <f t="shared" si="50"/>
        <v>HCO3</v>
      </c>
    </row>
    <row r="58" spans="1:130" x14ac:dyDescent="0.2">
      <c r="A58" s="37"/>
      <c r="B58" s="63" t="s">
        <v>199</v>
      </c>
      <c r="C58" s="82" t="s">
        <v>305</v>
      </c>
      <c r="D58" s="70" t="s">
        <v>317</v>
      </c>
      <c r="E58" s="77">
        <v>702806</v>
      </c>
      <c r="F58" s="71">
        <v>5227370</v>
      </c>
      <c r="G58" s="71">
        <v>2266</v>
      </c>
      <c r="H58" s="75">
        <v>43341</v>
      </c>
      <c r="I58" s="68">
        <v>10.199999999999999</v>
      </c>
      <c r="J58" s="113">
        <v>181.7</v>
      </c>
      <c r="K58" s="112">
        <f t="shared" si="48"/>
        <v>237.45674360000001</v>
      </c>
      <c r="L58" s="65">
        <v>7.99</v>
      </c>
      <c r="M58" s="73">
        <v>381.48065934065932</v>
      </c>
      <c r="N58" s="67">
        <v>6.64</v>
      </c>
      <c r="O58" s="201">
        <v>89.2</v>
      </c>
      <c r="P58" s="204"/>
      <c r="Q58" s="173">
        <v>0</v>
      </c>
      <c r="R58" s="173">
        <v>1.31</v>
      </c>
      <c r="S58" s="173">
        <v>0.05</v>
      </c>
      <c r="T58" s="173">
        <v>0.25</v>
      </c>
      <c r="U58" s="173">
        <v>4.33</v>
      </c>
      <c r="V58" s="173">
        <v>39.97</v>
      </c>
      <c r="W58" s="173">
        <v>0.22</v>
      </c>
      <c r="X58" s="173">
        <v>0.01</v>
      </c>
      <c r="Y58" s="173">
        <v>0.27</v>
      </c>
      <c r="Z58" s="173">
        <v>0.01</v>
      </c>
      <c r="AA58" s="173">
        <v>0.43</v>
      </c>
      <c r="AB58" s="173">
        <v>0.48</v>
      </c>
      <c r="AC58" s="173">
        <v>0</v>
      </c>
      <c r="AD58" s="173">
        <v>5.1100000000000003</v>
      </c>
      <c r="AE58" s="208">
        <v>146.44103999999999</v>
      </c>
      <c r="AF58" s="186">
        <v>3.43</v>
      </c>
      <c r="AG58" s="186">
        <v>0.1</v>
      </c>
      <c r="AH58" s="186">
        <v>0.01</v>
      </c>
      <c r="AI58" s="186">
        <v>0.08</v>
      </c>
      <c r="AJ58" s="186">
        <v>0.01</v>
      </c>
      <c r="AK58" s="186">
        <v>7.9</v>
      </c>
      <c r="AL58" s="186">
        <v>0</v>
      </c>
      <c r="AM58" s="186">
        <v>0.13</v>
      </c>
      <c r="AN58" s="186">
        <v>0.66</v>
      </c>
      <c r="AO58" s="186">
        <v>0.17</v>
      </c>
      <c r="AP58" s="186">
        <v>0.12</v>
      </c>
      <c r="AQ58" s="186">
        <v>0.56999999999999995</v>
      </c>
      <c r="AR58" s="186">
        <v>0</v>
      </c>
      <c r="AS58" s="186">
        <v>0</v>
      </c>
      <c r="AT58" s="186">
        <v>0</v>
      </c>
      <c r="AU58" s="186">
        <v>0</v>
      </c>
      <c r="AV58" s="186">
        <v>0.11</v>
      </c>
      <c r="AW58" s="186">
        <v>3.27</v>
      </c>
      <c r="AX58" s="186">
        <v>0.03</v>
      </c>
      <c r="AY58" s="186">
        <v>0.02</v>
      </c>
      <c r="AZ58" s="187">
        <v>0.13</v>
      </c>
      <c r="BA58" s="45">
        <f t="shared" si="53"/>
        <v>198.89777999999998</v>
      </c>
      <c r="BB58" s="49">
        <f t="shared" si="54"/>
        <v>4.9615224002907672</v>
      </c>
      <c r="BC58" s="210">
        <f t="shared" si="52"/>
        <v>-2.353818530922458</v>
      </c>
      <c r="BD58" s="215" t="str">
        <f t="shared" si="3"/>
        <v>Ca</v>
      </c>
      <c r="BE58" s="44" t="str">
        <f t="shared" si="4"/>
        <v>HCO3</v>
      </c>
      <c r="BF58" s="213"/>
      <c r="BG58" s="101">
        <f t="shared" si="55"/>
        <v>1.31</v>
      </c>
      <c r="BH58" s="101">
        <f t="shared" si="56"/>
        <v>4.33</v>
      </c>
      <c r="BI58" s="101">
        <f t="shared" si="57"/>
        <v>39.97</v>
      </c>
      <c r="BJ58" s="101">
        <f t="shared" si="58"/>
        <v>146.44103999999999</v>
      </c>
      <c r="BK58" s="101">
        <f t="shared" si="59"/>
        <v>5.1100000000000003</v>
      </c>
      <c r="BL58" s="102">
        <f t="shared" si="60"/>
        <v>0.27</v>
      </c>
      <c r="BM58" s="101">
        <f t="shared" si="61"/>
        <v>0</v>
      </c>
      <c r="BN58" s="101">
        <f t="shared" si="62"/>
        <v>0.25</v>
      </c>
      <c r="BO58" s="101">
        <f t="shared" si="63"/>
        <v>0.22</v>
      </c>
      <c r="BP58" s="101">
        <f t="shared" si="64"/>
        <v>0.05</v>
      </c>
      <c r="BQ58" s="101">
        <f t="shared" si="65"/>
        <v>1.0000000000000001E-5</v>
      </c>
      <c r="BR58" s="101">
        <f t="shared" si="66"/>
        <v>7.9000000000000008E-3</v>
      </c>
      <c r="BS58" s="101">
        <f t="shared" si="67"/>
        <v>0.48</v>
      </c>
      <c r="BT58" s="101">
        <f t="shared" si="68"/>
        <v>0.01</v>
      </c>
      <c r="BU58" s="101">
        <f t="shared" si="69"/>
        <v>0</v>
      </c>
      <c r="BV58" s="101">
        <f t="shared" si="70"/>
        <v>0.01</v>
      </c>
      <c r="BW58" s="103">
        <f t="shared" si="71"/>
        <v>0.43</v>
      </c>
      <c r="BX58" s="101">
        <f>BG58/Constants!C$6*Constants!D$6</f>
        <v>5.6981791925114621E-2</v>
      </c>
      <c r="BY58" s="101">
        <f>BH58/Constants!C$9*Constants!D$9</f>
        <v>0.35630528697798808</v>
      </c>
      <c r="BZ58" s="101">
        <f>BI58/Constants!C$10*Constants!D$10</f>
        <v>1.9946105095064621</v>
      </c>
      <c r="CA58" s="101">
        <f>BJ58/Constants!C$21*Constants!D$21</f>
        <v>2.4</v>
      </c>
      <c r="CB58" s="101">
        <f>BK58/Constants!C$20*Constants!D$20</f>
        <v>0.10638895886640587</v>
      </c>
      <c r="CC58" s="102">
        <f>BL58/Constants!C$15*Constants!D$15</f>
        <v>7.6157165825176997E-3</v>
      </c>
      <c r="CD58" s="102">
        <f>BM58/Constants!C$5*Constants!D$5</f>
        <v>0</v>
      </c>
      <c r="CE58" s="101">
        <f>BN58/Constants!C$8*Constants!D$8</f>
        <v>6.3941398986656706E-3</v>
      </c>
      <c r="CF58" s="102">
        <f>BO58/Constants!C$11*Constants!D$11</f>
        <v>5.0216845469070988E-3</v>
      </c>
      <c r="CG58" s="102">
        <f>BP58/Constants!C$7*Constants!D$7</f>
        <v>2.7718798334654599E-3</v>
      </c>
      <c r="CH58" s="101">
        <f>BQ58/Constants!C$13*Constants!D$13</f>
        <v>3.6466405324095183E-7</v>
      </c>
      <c r="CI58" s="101">
        <f>BR58/Constants!C$12*Constants!D$12</f>
        <v>2.8292595577043605E-4</v>
      </c>
      <c r="CJ58" s="101">
        <f>BS58/Constants!C$18*Constants!D$18</f>
        <v>7.7413236695809519E-3</v>
      </c>
      <c r="CK58" s="101">
        <f>BT58/Constants!D$18*Constants!E$18</f>
        <v>1.15E-2</v>
      </c>
      <c r="CL58" s="101">
        <f>BU58/Constants!C$19*Constants!D$19</f>
        <v>0</v>
      </c>
      <c r="CM58" s="102">
        <f>BV58/Constants!C$14/Constants!D$14</f>
        <v>5.2636011453596092E-4</v>
      </c>
      <c r="CN58" s="102">
        <f>BW58/Constants!C$17/Constants!D$17</f>
        <v>5.3814577492991593E-3</v>
      </c>
      <c r="CO58" s="217">
        <f t="shared" si="51"/>
        <v>-2.353818530922458</v>
      </c>
      <c r="CP58" s="104">
        <f t="shared" si="72"/>
        <v>2.353818530922458</v>
      </c>
      <c r="CQ58" s="106">
        <f>R58*Constants!E$6</f>
        <v>2.8296000000000001</v>
      </c>
      <c r="CR58" s="106">
        <f>T58*Constants!E$8</f>
        <v>0.46</v>
      </c>
      <c r="CS58" s="106">
        <f>U58*Constants!E$9</f>
        <v>16.540600000000001</v>
      </c>
      <c r="CT58" s="106">
        <f>V58*Constants!E$10</f>
        <v>103.922</v>
      </c>
      <c r="CU58" s="106">
        <f>AE58*Constants!E$21</f>
        <v>104.70534359999999</v>
      </c>
      <c r="CV58" s="106">
        <f>AB58*Constants!E$18</f>
        <v>0.55199999999999994</v>
      </c>
      <c r="CW58" s="106">
        <f>AD58*Constants!E$20</f>
        <v>7.8694000000000006</v>
      </c>
      <c r="CX58" s="107">
        <f>Y58*Constants!E$15</f>
        <v>0.57780000000000009</v>
      </c>
      <c r="CY58" s="218">
        <f t="shared" si="73"/>
        <v>2.3523171625389039</v>
      </c>
      <c r="CZ58" s="102">
        <f t="shared" si="74"/>
        <v>14.708962518468303</v>
      </c>
      <c r="DA58" s="102">
        <f t="shared" si="75"/>
        <v>82.341330020977225</v>
      </c>
      <c r="DB58" s="102">
        <f t="shared" si="76"/>
        <v>94.519677537782371</v>
      </c>
      <c r="DC58" s="102">
        <f t="shared" si="77"/>
        <v>4.189937535680448</v>
      </c>
      <c r="DD58" s="102">
        <f t="shared" si="78"/>
        <v>0.29993128149946457</v>
      </c>
      <c r="DE58" s="102">
        <f t="shared" si="79"/>
        <v>0</v>
      </c>
      <c r="DF58" s="102">
        <f t="shared" si="80"/>
        <v>0.26396230295938994</v>
      </c>
      <c r="DG58" s="102">
        <f t="shared" si="81"/>
        <v>0.20730472569325409</v>
      </c>
      <c r="DH58" s="102">
        <f t="shared" si="82"/>
        <v>0.11442849170705793</v>
      </c>
      <c r="DI58" s="102">
        <f t="shared" si="83"/>
        <v>1.5054028348687564E-5</v>
      </c>
      <c r="DJ58" s="102">
        <f t="shared" si="84"/>
        <v>1.1679723627525791E-2</v>
      </c>
      <c r="DK58" s="102">
        <f t="shared" si="85"/>
        <v>0.30487809040183073</v>
      </c>
      <c r="DL58" s="102">
        <f t="shared" si="86"/>
        <v>0.45290678820187386</v>
      </c>
      <c r="DM58" s="102">
        <f t="shared" si="87"/>
        <v>0</v>
      </c>
      <c r="DN58" s="102">
        <f t="shared" si="88"/>
        <v>2.0729745122787177E-2</v>
      </c>
      <c r="DO58" s="102">
        <f t="shared" si="89"/>
        <v>0.21193902131123196</v>
      </c>
      <c r="DP58" s="105">
        <f t="shared" si="90"/>
        <v>0</v>
      </c>
      <c r="DQ58" s="106">
        <f t="shared" si="91"/>
        <v>0</v>
      </c>
      <c r="DR58" s="106">
        <f t="shared" si="92"/>
        <v>82.341330020977225</v>
      </c>
      <c r="DS58" s="94">
        <f t="shared" si="93"/>
        <v>0</v>
      </c>
      <c r="DT58" s="106">
        <f t="shared" si="94"/>
        <v>94.519677537782371</v>
      </c>
      <c r="DU58" s="94">
        <f t="shared" si="45"/>
        <v>0</v>
      </c>
      <c r="DV58" s="106">
        <f t="shared" si="95"/>
        <v>0</v>
      </c>
      <c r="DW58" s="107">
        <f t="shared" si="96"/>
        <v>0</v>
      </c>
      <c r="DX58" s="54" t="str">
        <f t="shared" si="49"/>
        <v>Ca</v>
      </c>
      <c r="DY58" s="92" t="str">
        <f t="shared" si="50"/>
        <v>HCO3</v>
      </c>
    </row>
    <row r="59" spans="1:130" x14ac:dyDescent="0.2">
      <c r="A59" s="40"/>
      <c r="B59" s="63" t="s">
        <v>200</v>
      </c>
      <c r="C59" s="82" t="s">
        <v>305</v>
      </c>
      <c r="D59" s="70" t="s">
        <v>318</v>
      </c>
      <c r="E59" s="77">
        <v>711594</v>
      </c>
      <c r="F59" s="71">
        <v>5227406</v>
      </c>
      <c r="G59" s="71">
        <v>1813</v>
      </c>
      <c r="H59" s="75">
        <v>43338</v>
      </c>
      <c r="I59" s="67">
        <v>5.9</v>
      </c>
      <c r="J59" s="111">
        <v>273</v>
      </c>
      <c r="K59" s="112">
        <f t="shared" si="48"/>
        <v>295.39526000000001</v>
      </c>
      <c r="L59" s="64">
        <v>7.77</v>
      </c>
      <c r="M59" s="73">
        <v>442.53714285714284</v>
      </c>
      <c r="N59" s="67">
        <v>9.6999999999999993</v>
      </c>
      <c r="O59" s="201">
        <v>97.49</v>
      </c>
      <c r="P59" s="203">
        <v>0.25</v>
      </c>
      <c r="Q59" s="171">
        <v>0</v>
      </c>
      <c r="R59" s="171">
        <v>0.745</v>
      </c>
      <c r="S59" s="172">
        <v>0.12</v>
      </c>
      <c r="T59" s="171">
        <v>0.82599999999999996</v>
      </c>
      <c r="U59" s="171">
        <v>6.9160000000000004</v>
      </c>
      <c r="V59" s="171">
        <v>47.527000000000001</v>
      </c>
      <c r="W59" s="171">
        <v>0.46800000000000003</v>
      </c>
      <c r="X59" s="171">
        <v>1.7999999999999999E-2</v>
      </c>
      <c r="Y59" s="171">
        <v>0.871</v>
      </c>
      <c r="Z59" s="172">
        <v>0</v>
      </c>
      <c r="AA59" s="171">
        <v>0.65900000000000003</v>
      </c>
      <c r="AB59" s="171">
        <v>1.6619999999999999</v>
      </c>
      <c r="AC59" s="172">
        <v>0</v>
      </c>
      <c r="AD59" s="171">
        <v>14.564</v>
      </c>
      <c r="AE59" s="208">
        <v>162.34</v>
      </c>
      <c r="AF59" s="182">
        <v>0.99</v>
      </c>
      <c r="AG59" s="182">
        <v>0</v>
      </c>
      <c r="AH59" s="182">
        <v>0.01</v>
      </c>
      <c r="AI59" s="182">
        <v>0.09</v>
      </c>
      <c r="AJ59" s="182">
        <v>0</v>
      </c>
      <c r="AK59" s="182">
        <v>1.03</v>
      </c>
      <c r="AL59" s="182">
        <v>0</v>
      </c>
      <c r="AM59" s="182">
        <v>0.48</v>
      </c>
      <c r="AN59" s="182">
        <v>2.0099999999999998</v>
      </c>
      <c r="AO59" s="182">
        <v>2.0099999999999998</v>
      </c>
      <c r="AP59" s="182">
        <v>0.21</v>
      </c>
      <c r="AQ59" s="182">
        <v>0.35</v>
      </c>
      <c r="AR59" s="182"/>
      <c r="AS59" s="182">
        <v>0.34</v>
      </c>
      <c r="AT59" s="182">
        <v>0.18</v>
      </c>
      <c r="AU59" s="182">
        <v>0</v>
      </c>
      <c r="AV59" s="182">
        <v>7.0000000000000007E-2</v>
      </c>
      <c r="AW59" s="182">
        <v>5.21</v>
      </c>
      <c r="AX59" s="182">
        <v>0</v>
      </c>
      <c r="AY59" s="182">
        <v>0.05</v>
      </c>
      <c r="AZ59" s="183">
        <v>0.18</v>
      </c>
      <c r="BA59" s="45">
        <f t="shared" si="53"/>
        <v>236.72920999999999</v>
      </c>
      <c r="BB59" s="49">
        <f t="shared" si="54"/>
        <v>6.0360814530068483</v>
      </c>
      <c r="BC59" s="210">
        <f t="shared" si="52"/>
        <v>-0.20910177447480299</v>
      </c>
      <c r="BD59" s="215" t="str">
        <f t="shared" si="3"/>
        <v>Ca</v>
      </c>
      <c r="BE59" s="44" t="str">
        <f t="shared" si="4"/>
        <v>HCO3</v>
      </c>
      <c r="BF59" s="213"/>
      <c r="BG59" s="101">
        <f t="shared" si="55"/>
        <v>0.745</v>
      </c>
      <c r="BH59" s="101">
        <f t="shared" si="56"/>
        <v>6.9160000000000004</v>
      </c>
      <c r="BI59" s="101">
        <f t="shared" si="57"/>
        <v>47.527000000000001</v>
      </c>
      <c r="BJ59" s="101">
        <f t="shared" si="58"/>
        <v>162.34</v>
      </c>
      <c r="BK59" s="101">
        <f t="shared" si="59"/>
        <v>14.564</v>
      </c>
      <c r="BL59" s="102">
        <f t="shared" si="60"/>
        <v>0.871</v>
      </c>
      <c r="BM59" s="101">
        <f t="shared" si="61"/>
        <v>0</v>
      </c>
      <c r="BN59" s="101">
        <f t="shared" si="62"/>
        <v>0.82599999999999996</v>
      </c>
      <c r="BO59" s="101">
        <f t="shared" si="63"/>
        <v>0.46800000000000003</v>
      </c>
      <c r="BP59" s="101">
        <f t="shared" si="64"/>
        <v>0.12</v>
      </c>
      <c r="BQ59" s="101">
        <f t="shared" si="65"/>
        <v>0</v>
      </c>
      <c r="BR59" s="101">
        <f t="shared" si="66"/>
        <v>1.0300000000000001E-3</v>
      </c>
      <c r="BS59" s="101">
        <f t="shared" si="67"/>
        <v>1.6619999999999999</v>
      </c>
      <c r="BT59" s="101">
        <f t="shared" si="68"/>
        <v>0</v>
      </c>
      <c r="BU59" s="101">
        <f t="shared" si="69"/>
        <v>0</v>
      </c>
      <c r="BV59" s="101">
        <f t="shared" si="70"/>
        <v>1.7999999999999999E-2</v>
      </c>
      <c r="BW59" s="103">
        <f t="shared" si="71"/>
        <v>0.65900000000000003</v>
      </c>
      <c r="BX59" s="101">
        <f>BG59/Constants!C$6*Constants!D$6</f>
        <v>3.2405675560465946E-2</v>
      </c>
      <c r="BY59" s="101">
        <f>BH59/Constants!C$9*Constants!D$9</f>
        <v>0.56910100802304053</v>
      </c>
      <c r="BZ59" s="101">
        <f>BI59/Constants!C$10*Constants!D$10</f>
        <v>2.3717251359848293</v>
      </c>
      <c r="CA59" s="101">
        <f>BJ59/Constants!C$21*Constants!D$21</f>
        <v>2.6605656447127117</v>
      </c>
      <c r="CB59" s="101">
        <f>BK59/Constants!C$20*Constants!D$20</f>
        <v>0.30321894264781507</v>
      </c>
      <c r="CC59" s="102">
        <f>BL59/Constants!C$15*Constants!D$15</f>
        <v>2.4567737568047837E-2</v>
      </c>
      <c r="CD59" s="102">
        <f>BM59/Constants!C$5*Constants!D$5</f>
        <v>0</v>
      </c>
      <c r="CE59" s="101">
        <f>BN59/Constants!C$8*Constants!D$8</f>
        <v>2.1126238225191375E-2</v>
      </c>
      <c r="CF59" s="102">
        <f>BO59/Constants!C$11*Constants!D$11</f>
        <v>1.0682492581602374E-2</v>
      </c>
      <c r="CG59" s="102">
        <f>BP59/Constants!C$7*Constants!D$7</f>
        <v>6.6525116003171032E-3</v>
      </c>
      <c r="CH59" s="101">
        <f>BQ59/Constants!C$13*Constants!D$13</f>
        <v>0</v>
      </c>
      <c r="CI59" s="101">
        <f>BR59/Constants!C$12*Constants!D$12</f>
        <v>3.6887814486525209E-5</v>
      </c>
      <c r="CJ59" s="101">
        <f>BS59/Constants!C$18*Constants!D$18</f>
        <v>2.6804333205924048E-2</v>
      </c>
      <c r="CK59" s="101">
        <f>BT59/Constants!D$18*Constants!E$18</f>
        <v>0</v>
      </c>
      <c r="CL59" s="101">
        <f>BU59/Constants!C$19*Constants!D$19</f>
        <v>0</v>
      </c>
      <c r="CM59" s="102">
        <f>BV59/Constants!C$14/Constants!D$14</f>
        <v>9.4744820616472953E-4</v>
      </c>
      <c r="CN59" s="102">
        <f>BW59/Constants!C$17/Constants!D$17</f>
        <v>8.2473968762515025E-3</v>
      </c>
      <c r="CO59" s="217">
        <f t="shared" si="51"/>
        <v>-0.20910177447480299</v>
      </c>
      <c r="CP59" s="104">
        <f t="shared" si="72"/>
        <v>0.20910177447480299</v>
      </c>
      <c r="CQ59" s="106">
        <f>R59*Constants!E$6</f>
        <v>1.6092000000000002</v>
      </c>
      <c r="CR59" s="106">
        <f>T59*Constants!E$8</f>
        <v>1.5198400000000001</v>
      </c>
      <c r="CS59" s="106">
        <f>U59*Constants!E$9</f>
        <v>26.419119999999999</v>
      </c>
      <c r="CT59" s="106">
        <f>V59*Constants!E$10</f>
        <v>123.5702</v>
      </c>
      <c r="CU59" s="106">
        <f>AE59*Constants!E$21</f>
        <v>116.0731</v>
      </c>
      <c r="CV59" s="106">
        <f>AB59*Constants!E$18</f>
        <v>1.9112999999999998</v>
      </c>
      <c r="CW59" s="106">
        <f>AD59*Constants!E$20</f>
        <v>22.428560000000001</v>
      </c>
      <c r="CX59" s="107">
        <f>Y59*Constants!E$15</f>
        <v>1.8639400000000002</v>
      </c>
      <c r="CY59" s="218">
        <f t="shared" si="73"/>
        <v>1.0759821132942624</v>
      </c>
      <c r="CZ59" s="102">
        <f t="shared" si="74"/>
        <v>18.896149970641794</v>
      </c>
      <c r="DA59" s="102">
        <f t="shared" si="75"/>
        <v>78.749594934640683</v>
      </c>
      <c r="DB59" s="102">
        <f t="shared" si="76"/>
        <v>87.971442535126812</v>
      </c>
      <c r="DC59" s="102">
        <f t="shared" si="77"/>
        <v>10.025916045978448</v>
      </c>
      <c r="DD59" s="102">
        <f t="shared" si="78"/>
        <v>0.81233076055861397</v>
      </c>
      <c r="DE59" s="102">
        <f t="shared" si="79"/>
        <v>0</v>
      </c>
      <c r="DF59" s="102">
        <f t="shared" si="80"/>
        <v>0.70146522355581453</v>
      </c>
      <c r="DG59" s="102">
        <f t="shared" si="81"/>
        <v>0.35469622973160242</v>
      </c>
      <c r="DH59" s="102">
        <f t="shared" si="82"/>
        <v>0.22088672328610054</v>
      </c>
      <c r="DI59" s="102">
        <f t="shared" si="83"/>
        <v>0</v>
      </c>
      <c r="DJ59" s="102">
        <f t="shared" si="84"/>
        <v>1.2248048497541463E-3</v>
      </c>
      <c r="DK59" s="102">
        <f t="shared" si="85"/>
        <v>0.88628366039506523</v>
      </c>
      <c r="DL59" s="102">
        <f t="shared" si="86"/>
        <v>0</v>
      </c>
      <c r="DM59" s="102">
        <f t="shared" si="87"/>
        <v>0</v>
      </c>
      <c r="DN59" s="102">
        <f t="shared" si="88"/>
        <v>3.1327317778933973E-2</v>
      </c>
      <c r="DO59" s="102">
        <f t="shared" si="89"/>
        <v>0.27269968016214341</v>
      </c>
      <c r="DP59" s="105">
        <f t="shared" si="90"/>
        <v>0</v>
      </c>
      <c r="DQ59" s="106">
        <f t="shared" si="91"/>
        <v>0</v>
      </c>
      <c r="DR59" s="106">
        <f t="shared" si="92"/>
        <v>78.749594934640683</v>
      </c>
      <c r="DS59" s="94">
        <f t="shared" si="93"/>
        <v>0</v>
      </c>
      <c r="DT59" s="106">
        <f t="shared" si="94"/>
        <v>87.971442535126812</v>
      </c>
      <c r="DU59" s="94">
        <f t="shared" si="45"/>
        <v>0</v>
      </c>
      <c r="DV59" s="106">
        <f t="shared" si="95"/>
        <v>0</v>
      </c>
      <c r="DW59" s="107">
        <f t="shared" si="96"/>
        <v>0</v>
      </c>
      <c r="DX59" s="54" t="str">
        <f t="shared" si="49"/>
        <v>Ca</v>
      </c>
      <c r="DY59" s="92" t="str">
        <f t="shared" si="50"/>
        <v>HCO3</v>
      </c>
    </row>
    <row r="60" spans="1:130" x14ac:dyDescent="0.2">
      <c r="A60" s="37"/>
      <c r="B60" s="63" t="s">
        <v>201</v>
      </c>
      <c r="C60" s="82" t="s">
        <v>305</v>
      </c>
      <c r="D60" s="69" t="s">
        <v>318</v>
      </c>
      <c r="E60" s="77">
        <v>711627</v>
      </c>
      <c r="F60" s="71">
        <v>5225328</v>
      </c>
      <c r="G60" s="71">
        <v>1160</v>
      </c>
      <c r="H60" s="75">
        <v>43339</v>
      </c>
      <c r="I60" s="67">
        <v>8.8000000000000007</v>
      </c>
      <c r="J60" s="113">
        <v>206.4</v>
      </c>
      <c r="K60" s="112">
        <f t="shared" si="48"/>
        <v>220.67802283</v>
      </c>
      <c r="L60" s="64">
        <v>7.26</v>
      </c>
      <c r="M60" s="73">
        <v>375.10835164835163</v>
      </c>
      <c r="N60" s="67">
        <v>9.33</v>
      </c>
      <c r="O60" s="201"/>
      <c r="P60" s="203">
        <v>0.16</v>
      </c>
      <c r="Q60" s="173">
        <v>0</v>
      </c>
      <c r="R60" s="173">
        <v>0</v>
      </c>
      <c r="S60" s="173">
        <v>1.2E-2</v>
      </c>
      <c r="T60" s="173">
        <v>0.23599999999999999</v>
      </c>
      <c r="U60" s="173">
        <v>4.4710000000000001</v>
      </c>
      <c r="V60" s="173">
        <v>39.502000000000002</v>
      </c>
      <c r="W60" s="173">
        <v>0</v>
      </c>
      <c r="X60" s="173">
        <v>0.01</v>
      </c>
      <c r="Y60" s="173">
        <v>0.23400000000000001</v>
      </c>
      <c r="Z60" s="173">
        <v>0</v>
      </c>
      <c r="AA60" s="173">
        <v>0.48599999999999999</v>
      </c>
      <c r="AB60" s="173">
        <v>1.544</v>
      </c>
      <c r="AC60" s="173">
        <v>0</v>
      </c>
      <c r="AD60" s="173">
        <v>0.86399999999999999</v>
      </c>
      <c r="AE60" s="208">
        <v>135.45796200000001</v>
      </c>
      <c r="AF60" s="184">
        <v>3.06</v>
      </c>
      <c r="AG60" s="184">
        <v>0.12</v>
      </c>
      <c r="AH60" s="184">
        <v>0.05</v>
      </c>
      <c r="AI60" s="184">
        <v>0.11</v>
      </c>
      <c r="AJ60" s="184">
        <v>0</v>
      </c>
      <c r="AK60" s="184">
        <v>1.99</v>
      </c>
      <c r="AL60" s="184">
        <v>0.01</v>
      </c>
      <c r="AM60" s="184">
        <v>0.26</v>
      </c>
      <c r="AN60" s="184">
        <v>1.45</v>
      </c>
      <c r="AO60" s="184">
        <v>1.64</v>
      </c>
      <c r="AP60" s="184">
        <v>2.0099999999999998</v>
      </c>
      <c r="AQ60" s="184">
        <v>0.27</v>
      </c>
      <c r="AR60" s="184"/>
      <c r="AS60" s="184">
        <v>0</v>
      </c>
      <c r="AT60" s="184">
        <v>0.01</v>
      </c>
      <c r="AU60" s="184">
        <v>0</v>
      </c>
      <c r="AV60" s="184">
        <v>0.75</v>
      </c>
      <c r="AW60" s="184">
        <v>3.68</v>
      </c>
      <c r="AX60" s="184">
        <v>0.01</v>
      </c>
      <c r="AY60" s="184">
        <v>0.06</v>
      </c>
      <c r="AZ60" s="185">
        <v>0.74</v>
      </c>
      <c r="BA60" s="45">
        <f t="shared" si="53"/>
        <v>182.83318199999999</v>
      </c>
      <c r="BB60" s="49">
        <f t="shared" si="54"/>
        <v>4.6220349510396224</v>
      </c>
      <c r="BC60" s="210">
        <f t="shared" si="52"/>
        <v>1.5109795299753135</v>
      </c>
      <c r="BD60" s="215" t="str">
        <f t="shared" si="3"/>
        <v>Ca</v>
      </c>
      <c r="BE60" s="44" t="str">
        <f t="shared" si="4"/>
        <v>HCO3</v>
      </c>
      <c r="BF60" s="213"/>
      <c r="BG60" s="101">
        <f t="shared" si="55"/>
        <v>0</v>
      </c>
      <c r="BH60" s="101">
        <f t="shared" si="56"/>
        <v>4.4710000000000001</v>
      </c>
      <c r="BI60" s="101">
        <f t="shared" si="57"/>
        <v>39.502000000000002</v>
      </c>
      <c r="BJ60" s="101">
        <f t="shared" si="58"/>
        <v>135.45796200000001</v>
      </c>
      <c r="BK60" s="101">
        <f t="shared" si="59"/>
        <v>0.86399999999999999</v>
      </c>
      <c r="BL60" s="102">
        <f t="shared" si="60"/>
        <v>0.23400000000000001</v>
      </c>
      <c r="BM60" s="101">
        <f t="shared" si="61"/>
        <v>0</v>
      </c>
      <c r="BN60" s="101">
        <f t="shared" si="62"/>
        <v>0.23599999999999999</v>
      </c>
      <c r="BO60" s="101">
        <f t="shared" si="63"/>
        <v>0</v>
      </c>
      <c r="BP60" s="101">
        <f t="shared" si="64"/>
        <v>1.2E-2</v>
      </c>
      <c r="BQ60" s="101">
        <f t="shared" si="65"/>
        <v>0</v>
      </c>
      <c r="BR60" s="101">
        <f t="shared" si="66"/>
        <v>1.99E-3</v>
      </c>
      <c r="BS60" s="101">
        <f t="shared" si="67"/>
        <v>1.544</v>
      </c>
      <c r="BT60" s="101">
        <f t="shared" si="68"/>
        <v>0</v>
      </c>
      <c r="BU60" s="101">
        <f t="shared" si="69"/>
        <v>0</v>
      </c>
      <c r="BV60" s="101">
        <f t="shared" si="70"/>
        <v>0.01</v>
      </c>
      <c r="BW60" s="103">
        <f t="shared" si="71"/>
        <v>0.48599999999999999</v>
      </c>
      <c r="BX60" s="101">
        <f>BG60/Constants!C$6*Constants!D$6</f>
        <v>0</v>
      </c>
      <c r="BY60" s="101">
        <f>BH60/Constants!C$9*Constants!D$9</f>
        <v>0.36790783789343756</v>
      </c>
      <c r="BZ60" s="101">
        <f>BI60/Constants!C$10*Constants!D$10</f>
        <v>1.9712560507011327</v>
      </c>
      <c r="CA60" s="101">
        <f>BJ60/Constants!C$21*Constants!D$21</f>
        <v>2.2200000000000002</v>
      </c>
      <c r="CB60" s="101">
        <f>BK60/Constants!C$20*Constants!D$20</f>
        <v>1.7988270148840444E-2</v>
      </c>
      <c r="CC60" s="102">
        <f>BL60/Constants!C$15*Constants!D$15</f>
        <v>6.6002877048486723E-3</v>
      </c>
      <c r="CD60" s="102">
        <f>BM60/Constants!C$5*Constants!D$5</f>
        <v>0</v>
      </c>
      <c r="CE60" s="101">
        <f>BN60/Constants!C$8*Constants!D$8</f>
        <v>6.0360680643403927E-3</v>
      </c>
      <c r="CF60" s="102">
        <f>BO60/Constants!C$11*Constants!D$11</f>
        <v>0</v>
      </c>
      <c r="CG60" s="102">
        <f>BP60/Constants!C$7*Constants!D$7</f>
        <v>6.6525116003171038E-4</v>
      </c>
      <c r="CH60" s="101">
        <f>BQ60/Constants!C$13*Constants!D$13</f>
        <v>0</v>
      </c>
      <c r="CI60" s="101">
        <f>BR60/Constants!C$12*Constants!D$12</f>
        <v>7.1268690124451614E-5</v>
      </c>
      <c r="CJ60" s="101">
        <f>BS60/Constants!C$18*Constants!D$18</f>
        <v>2.490125780381873E-2</v>
      </c>
      <c r="CK60" s="101">
        <f>BT60/Constants!D$18*Constants!E$18</f>
        <v>0</v>
      </c>
      <c r="CL60" s="101">
        <f>BU60/Constants!C$19*Constants!D$19</f>
        <v>0</v>
      </c>
      <c r="CM60" s="102">
        <f>BV60/Constants!C$14/Constants!D$14</f>
        <v>5.2636011453596092E-4</v>
      </c>
      <c r="CN60" s="102">
        <f>BW60/Constants!C$17/Constants!D$17</f>
        <v>6.082298758510212E-3</v>
      </c>
      <c r="CO60" s="217">
        <f t="shared" si="51"/>
        <v>1.5109795299753135</v>
      </c>
      <c r="CP60" s="104">
        <f t="shared" si="72"/>
        <v>1.5109795299753135</v>
      </c>
      <c r="CQ60" s="106">
        <f>R60*Constants!E$6</f>
        <v>0</v>
      </c>
      <c r="CR60" s="106">
        <f>T60*Constants!E$8</f>
        <v>0.43424000000000001</v>
      </c>
      <c r="CS60" s="106">
        <f>U60*Constants!E$9</f>
        <v>17.079219999999999</v>
      </c>
      <c r="CT60" s="106">
        <f>V60*Constants!E$10</f>
        <v>102.7052</v>
      </c>
      <c r="CU60" s="106">
        <f>AE60*Constants!E$21</f>
        <v>96.852442830000001</v>
      </c>
      <c r="CV60" s="106">
        <f>AB60*Constants!E$18</f>
        <v>1.7755999999999998</v>
      </c>
      <c r="CW60" s="106">
        <f>AD60*Constants!E$20</f>
        <v>1.33056</v>
      </c>
      <c r="CX60" s="107">
        <f>Y60*Constants!E$15</f>
        <v>0.50076000000000009</v>
      </c>
      <c r="CY60" s="218">
        <f t="shared" si="73"/>
        <v>0</v>
      </c>
      <c r="CZ60" s="102">
        <f t="shared" si="74"/>
        <v>15.682770679320038</v>
      </c>
      <c r="DA60" s="102">
        <f t="shared" si="75"/>
        <v>84.028534891725315</v>
      </c>
      <c r="DB60" s="102">
        <f t="shared" si="76"/>
        <v>97.535323046946644</v>
      </c>
      <c r="DC60" s="102">
        <f t="shared" si="77"/>
        <v>0.79031159460490974</v>
      </c>
      <c r="DD60" s="102">
        <f t="shared" si="78"/>
        <v>0.28998251959243482</v>
      </c>
      <c r="DE60" s="102">
        <f t="shared" si="79"/>
        <v>0</v>
      </c>
      <c r="DF60" s="102">
        <f t="shared" si="80"/>
        <v>0.25729887082545916</v>
      </c>
      <c r="DG60" s="102">
        <f t="shared" si="81"/>
        <v>0</v>
      </c>
      <c r="DH60" s="102">
        <f t="shared" si="82"/>
        <v>2.8357594789678836E-2</v>
      </c>
      <c r="DI60" s="102">
        <f t="shared" si="83"/>
        <v>0</v>
      </c>
      <c r="DJ60" s="102">
        <f t="shared" si="84"/>
        <v>3.0379633395063144E-3</v>
      </c>
      <c r="DK60" s="102">
        <f t="shared" si="85"/>
        <v>1.0940325334102525</v>
      </c>
      <c r="DL60" s="102">
        <f t="shared" si="86"/>
        <v>0</v>
      </c>
      <c r="DM60" s="102">
        <f t="shared" si="87"/>
        <v>0</v>
      </c>
      <c r="DN60" s="102">
        <f t="shared" si="88"/>
        <v>2.3125542256888641E-2</v>
      </c>
      <c r="DO60" s="102">
        <f t="shared" si="89"/>
        <v>0.2672247631888901</v>
      </c>
      <c r="DP60" s="105">
        <f t="shared" si="90"/>
        <v>0</v>
      </c>
      <c r="DQ60" s="106">
        <f t="shared" si="91"/>
        <v>0</v>
      </c>
      <c r="DR60" s="106">
        <f t="shared" si="92"/>
        <v>84.028534891725315</v>
      </c>
      <c r="DS60" s="94">
        <f t="shared" si="93"/>
        <v>0</v>
      </c>
      <c r="DT60" s="106">
        <f t="shared" si="94"/>
        <v>97.535323046946644</v>
      </c>
      <c r="DU60" s="94">
        <f t="shared" si="45"/>
        <v>0</v>
      </c>
      <c r="DV60" s="106">
        <f t="shared" si="95"/>
        <v>0</v>
      </c>
      <c r="DW60" s="107">
        <f t="shared" si="96"/>
        <v>0</v>
      </c>
      <c r="DX60" s="54" t="str">
        <f t="shared" si="49"/>
        <v>Ca</v>
      </c>
      <c r="DY60" s="92" t="str">
        <f t="shared" si="50"/>
        <v>HCO3</v>
      </c>
    </row>
    <row r="61" spans="1:130" x14ac:dyDescent="0.2">
      <c r="B61" s="63" t="s">
        <v>202</v>
      </c>
      <c r="C61" s="82" t="s">
        <v>308</v>
      </c>
      <c r="D61" s="70" t="s">
        <v>318</v>
      </c>
      <c r="E61" s="77">
        <v>713045</v>
      </c>
      <c r="F61" s="71">
        <v>5225431</v>
      </c>
      <c r="G61" s="71">
        <v>987</v>
      </c>
      <c r="H61" s="75">
        <v>43340</v>
      </c>
      <c r="I61" s="67">
        <v>11</v>
      </c>
      <c r="J61" s="113">
        <v>272</v>
      </c>
      <c r="K61" s="112">
        <f t="shared" si="48"/>
        <v>290.80264890000001</v>
      </c>
      <c r="L61" s="64">
        <v>7.3</v>
      </c>
      <c r="M61" s="73">
        <v>392.5934065934066</v>
      </c>
      <c r="N61" s="67">
        <v>8.49</v>
      </c>
      <c r="O61" s="201"/>
      <c r="P61" s="203">
        <v>0.16</v>
      </c>
      <c r="Q61" s="173">
        <v>0</v>
      </c>
      <c r="R61" s="173">
        <v>2.67</v>
      </c>
      <c r="S61" s="173">
        <v>1.4E-2</v>
      </c>
      <c r="T61" s="173">
        <v>1.899</v>
      </c>
      <c r="U61" s="173">
        <v>4.8730000000000002</v>
      </c>
      <c r="V61" s="173">
        <v>48.72</v>
      </c>
      <c r="W61" s="173">
        <v>0.252</v>
      </c>
      <c r="X61" s="173">
        <v>4.8000000000000001E-2</v>
      </c>
      <c r="Y61" s="173">
        <v>5.2119999999999997</v>
      </c>
      <c r="Z61" s="173">
        <v>0</v>
      </c>
      <c r="AA61" s="173">
        <v>0.54800000000000004</v>
      </c>
      <c r="AB61" s="173">
        <v>5.4219999999999997</v>
      </c>
      <c r="AC61" s="173">
        <v>0</v>
      </c>
      <c r="AD61" s="173">
        <v>3.5289999999999999</v>
      </c>
      <c r="AE61" s="208">
        <v>158.64446000000001</v>
      </c>
      <c r="AF61" s="184">
        <v>0.72</v>
      </c>
      <c r="AG61" s="184">
        <v>0.08</v>
      </c>
      <c r="AH61" s="184">
        <v>0.06</v>
      </c>
      <c r="AI61" s="184">
        <v>0.14000000000000001</v>
      </c>
      <c r="AJ61" s="184">
        <v>0</v>
      </c>
      <c r="AK61" s="184">
        <v>0.92</v>
      </c>
      <c r="AL61" s="184">
        <v>0.01</v>
      </c>
      <c r="AM61" s="184">
        <v>0.11</v>
      </c>
      <c r="AN61" s="184">
        <v>0.41</v>
      </c>
      <c r="AO61" s="184">
        <v>0.33</v>
      </c>
      <c r="AP61" s="184">
        <v>0.7</v>
      </c>
      <c r="AQ61" s="184">
        <v>0</v>
      </c>
      <c r="AR61" s="184"/>
      <c r="AS61" s="184">
        <v>0</v>
      </c>
      <c r="AT61" s="184">
        <v>0</v>
      </c>
      <c r="AU61" s="184">
        <v>0</v>
      </c>
      <c r="AV61" s="184">
        <v>0.2</v>
      </c>
      <c r="AW61" s="184">
        <v>11.14</v>
      </c>
      <c r="AX61" s="184">
        <v>0</v>
      </c>
      <c r="AY61" s="184">
        <v>0.05</v>
      </c>
      <c r="AZ61" s="185">
        <v>2.19</v>
      </c>
      <c r="BA61" s="45">
        <f t="shared" si="53"/>
        <v>231.84851999999998</v>
      </c>
      <c r="BB61" s="49">
        <f t="shared" si="54"/>
        <v>5.920829949803549</v>
      </c>
      <c r="BC61" s="210">
        <f t="shared" si="52"/>
        <v>1.4559126212168672</v>
      </c>
      <c r="BD61" s="215" t="str">
        <f t="shared" si="3"/>
        <v>Ca</v>
      </c>
      <c r="BE61" s="44" t="str">
        <f t="shared" si="4"/>
        <v>HCO3</v>
      </c>
      <c r="BF61" s="213"/>
      <c r="BG61" s="101">
        <f t="shared" si="55"/>
        <v>2.67</v>
      </c>
      <c r="BH61" s="101">
        <f t="shared" si="56"/>
        <v>4.8730000000000002</v>
      </c>
      <c r="BI61" s="101">
        <f t="shared" si="57"/>
        <v>48.72</v>
      </c>
      <c r="BJ61" s="101">
        <f t="shared" si="58"/>
        <v>158.64446000000001</v>
      </c>
      <c r="BK61" s="101">
        <f t="shared" si="59"/>
        <v>3.5289999999999999</v>
      </c>
      <c r="BL61" s="102">
        <f t="shared" si="60"/>
        <v>5.2119999999999997</v>
      </c>
      <c r="BM61" s="101">
        <f t="shared" si="61"/>
        <v>0</v>
      </c>
      <c r="BN61" s="101">
        <f t="shared" si="62"/>
        <v>1.899</v>
      </c>
      <c r="BO61" s="101">
        <f t="shared" si="63"/>
        <v>0.252</v>
      </c>
      <c r="BP61" s="101">
        <f t="shared" si="64"/>
        <v>1.4E-2</v>
      </c>
      <c r="BQ61" s="101">
        <f t="shared" si="65"/>
        <v>0</v>
      </c>
      <c r="BR61" s="101">
        <f t="shared" si="66"/>
        <v>9.2000000000000003E-4</v>
      </c>
      <c r="BS61" s="101">
        <f t="shared" si="67"/>
        <v>5.4219999999999997</v>
      </c>
      <c r="BT61" s="101">
        <f t="shared" si="68"/>
        <v>0</v>
      </c>
      <c r="BU61" s="101">
        <f t="shared" si="69"/>
        <v>0</v>
      </c>
      <c r="BV61" s="101">
        <f t="shared" si="70"/>
        <v>4.8000000000000001E-2</v>
      </c>
      <c r="BW61" s="103">
        <f t="shared" si="71"/>
        <v>0.54800000000000004</v>
      </c>
      <c r="BX61" s="101">
        <f>BG61/Constants!C$6*Constants!D$6</f>
        <v>0.11613846140462292</v>
      </c>
      <c r="BY61" s="101">
        <f>BH61/Constants!C$9*Constants!D$9</f>
        <v>0.40098745114174039</v>
      </c>
      <c r="BZ61" s="101">
        <f>BI61/Constants!C$10*Constants!D$10</f>
        <v>2.431259044862518</v>
      </c>
      <c r="CA61" s="101">
        <f>BJ61/Constants!C$21*Constants!D$21</f>
        <v>2.6</v>
      </c>
      <c r="CB61" s="101">
        <f>BK61/Constants!C$20*Constants!D$20</f>
        <v>7.3472922864881857E-2</v>
      </c>
      <c r="CC61" s="102">
        <f>BL61/Constants!C$15*Constants!D$15</f>
        <v>0.14701153640030462</v>
      </c>
      <c r="CD61" s="102">
        <f>BM61/Constants!C$5*Constants!D$5</f>
        <v>0</v>
      </c>
      <c r="CE61" s="101">
        <f>BN61/Constants!C$8*Constants!D$8</f>
        <v>4.8569886670264434E-2</v>
      </c>
      <c r="CF61" s="102">
        <f>BO61/Constants!C$11*Constants!D$11</f>
        <v>5.7521113900935858E-3</v>
      </c>
      <c r="CG61" s="102">
        <f>BP61/Constants!C$7*Constants!D$7</f>
        <v>7.7612635337032869E-4</v>
      </c>
      <c r="CH61" s="101">
        <f>BQ61/Constants!C$13*Constants!D$13</f>
        <v>0</v>
      </c>
      <c r="CI61" s="101">
        <f>BR61/Constants!C$12*Constants!D$12</f>
        <v>3.2948339153012806E-5</v>
      </c>
      <c r="CJ61" s="101">
        <f>BS61/Constants!C$18*Constants!D$18</f>
        <v>8.744470195097484E-2</v>
      </c>
      <c r="CK61" s="101">
        <f>BT61/Constants!D$18*Constants!E$18</f>
        <v>0</v>
      </c>
      <c r="CL61" s="101">
        <f>BU61/Constants!C$19*Constants!D$19</f>
        <v>0</v>
      </c>
      <c r="CM61" s="102">
        <f>BV61/Constants!C$14/Constants!D$14</f>
        <v>2.5265285497726125E-3</v>
      </c>
      <c r="CN61" s="102">
        <f>BW61/Constants!C$17/Constants!D$17</f>
        <v>6.8582298758510223E-3</v>
      </c>
      <c r="CO61" s="217">
        <f t="shared" si="51"/>
        <v>1.4559126212168672</v>
      </c>
      <c r="CP61" s="104">
        <f t="shared" si="72"/>
        <v>1.4559126212168672</v>
      </c>
      <c r="CQ61" s="106">
        <f>R61*Constants!E$6</f>
        <v>5.7671999999999999</v>
      </c>
      <c r="CR61" s="106">
        <f>T61*Constants!E$8</f>
        <v>3.4941600000000004</v>
      </c>
      <c r="CS61" s="106">
        <f>U61*Constants!E$9</f>
        <v>18.61486</v>
      </c>
      <c r="CT61" s="106">
        <f>V61*Constants!E$10</f>
        <v>126.672</v>
      </c>
      <c r="CU61" s="106">
        <f>AE61*Constants!E$21</f>
        <v>113.4307889</v>
      </c>
      <c r="CV61" s="106">
        <f>AB61*Constants!E$18</f>
        <v>6.2352999999999996</v>
      </c>
      <c r="CW61" s="106">
        <f>AD61*Constants!E$20</f>
        <v>5.43466</v>
      </c>
      <c r="CX61" s="107">
        <f>Y61*Constants!E$15</f>
        <v>11.15368</v>
      </c>
      <c r="CY61" s="218">
        <f t="shared" si="73"/>
        <v>3.8667501767376269</v>
      </c>
      <c r="CZ61" s="102">
        <f t="shared" si="74"/>
        <v>13.350601332403878</v>
      </c>
      <c r="DA61" s="102">
        <f t="shared" si="75"/>
        <v>80.947097350153825</v>
      </c>
      <c r="DB61" s="102">
        <f t="shared" si="76"/>
        <v>89.123079367449506</v>
      </c>
      <c r="DC61" s="102">
        <f t="shared" si="77"/>
        <v>2.5185127445559079</v>
      </c>
      <c r="DD61" s="102">
        <f t="shared" si="78"/>
        <v>5.0392772409750153</v>
      </c>
      <c r="DE61" s="102">
        <f t="shared" si="79"/>
        <v>0</v>
      </c>
      <c r="DF61" s="102">
        <f t="shared" si="80"/>
        <v>1.6171009637544222</v>
      </c>
      <c r="DG61" s="102">
        <f t="shared" si="81"/>
        <v>0.19151259165358236</v>
      </c>
      <c r="DH61" s="102">
        <f t="shared" si="82"/>
        <v>2.5840593010869602E-2</v>
      </c>
      <c r="DI61" s="102">
        <f t="shared" si="83"/>
        <v>0</v>
      </c>
      <c r="DJ61" s="102">
        <f t="shared" si="84"/>
        <v>1.0969922857790868E-3</v>
      </c>
      <c r="DK61" s="102">
        <f t="shared" si="85"/>
        <v>2.9974388893229604</v>
      </c>
      <c r="DL61" s="102">
        <f t="shared" si="86"/>
        <v>0</v>
      </c>
      <c r="DM61" s="102">
        <f t="shared" si="87"/>
        <v>0</v>
      </c>
      <c r="DN61" s="102">
        <f t="shared" si="88"/>
        <v>8.6604617102119863E-2</v>
      </c>
      <c r="DO61" s="102">
        <f t="shared" si="89"/>
        <v>0.23508714059449382</v>
      </c>
      <c r="DP61" s="105">
        <f t="shared" si="90"/>
        <v>0</v>
      </c>
      <c r="DQ61" s="106">
        <f t="shared" si="91"/>
        <v>0</v>
      </c>
      <c r="DR61" s="106">
        <f t="shared" si="92"/>
        <v>80.947097350153825</v>
      </c>
      <c r="DS61" s="94">
        <f t="shared" si="93"/>
        <v>0</v>
      </c>
      <c r="DT61" s="106">
        <f t="shared" si="94"/>
        <v>89.123079367449506</v>
      </c>
      <c r="DU61" s="94">
        <f t="shared" si="45"/>
        <v>0</v>
      </c>
      <c r="DV61" s="106">
        <f t="shared" si="95"/>
        <v>0</v>
      </c>
      <c r="DW61" s="107">
        <f t="shared" si="96"/>
        <v>0</v>
      </c>
      <c r="DX61" s="54" t="str">
        <f t="shared" si="49"/>
        <v>Ca</v>
      </c>
      <c r="DY61" s="92" t="str">
        <f t="shared" si="50"/>
        <v>HCO3</v>
      </c>
    </row>
    <row r="62" spans="1:130" x14ac:dyDescent="0.2">
      <c r="B62" s="63" t="s">
        <v>203</v>
      </c>
      <c r="C62" s="82" t="s">
        <v>305</v>
      </c>
      <c r="D62" s="70" t="s">
        <v>318</v>
      </c>
      <c r="E62" s="77">
        <v>713467</v>
      </c>
      <c r="F62" s="71">
        <v>5226053</v>
      </c>
      <c r="G62" s="71">
        <v>981</v>
      </c>
      <c r="H62" s="75">
        <v>43340</v>
      </c>
      <c r="I62" s="67">
        <v>13.7</v>
      </c>
      <c r="J62" s="113">
        <v>257</v>
      </c>
      <c r="K62" s="112">
        <f t="shared" si="48"/>
        <v>291.92585608000002</v>
      </c>
      <c r="L62" s="64">
        <v>7.62</v>
      </c>
      <c r="M62" s="73">
        <v>384.41142857142859</v>
      </c>
      <c r="N62" s="67">
        <v>8.83</v>
      </c>
      <c r="O62" s="201"/>
      <c r="P62" s="203">
        <v>6.6000000000000003E-2</v>
      </c>
      <c r="Q62" s="173">
        <v>5.0000000000000001E-3</v>
      </c>
      <c r="R62" s="173">
        <v>0.5</v>
      </c>
      <c r="S62" s="173">
        <v>1.4E-2</v>
      </c>
      <c r="T62" s="173">
        <v>1.071</v>
      </c>
      <c r="U62" s="173">
        <v>10.101000000000001</v>
      </c>
      <c r="V62" s="173">
        <v>40.816000000000003</v>
      </c>
      <c r="W62" s="173">
        <v>0.253</v>
      </c>
      <c r="X62" s="173">
        <v>6.3E-2</v>
      </c>
      <c r="Y62" s="173">
        <v>2.883</v>
      </c>
      <c r="Z62" s="173">
        <v>0</v>
      </c>
      <c r="AA62" s="173">
        <v>0.56499999999999995</v>
      </c>
      <c r="AB62" s="173">
        <v>4.9820000000000002</v>
      </c>
      <c r="AC62" s="173">
        <v>0</v>
      </c>
      <c r="AD62" s="173">
        <v>8.8330000000000002</v>
      </c>
      <c r="AE62" s="208">
        <v>165.96651200000002</v>
      </c>
      <c r="AF62" s="184">
        <v>1.24</v>
      </c>
      <c r="AG62" s="184">
        <v>0.13</v>
      </c>
      <c r="AH62" s="184">
        <v>0.05</v>
      </c>
      <c r="AI62" s="184">
        <v>0.82</v>
      </c>
      <c r="AJ62" s="184">
        <v>0.05</v>
      </c>
      <c r="AK62" s="184">
        <v>3.94</v>
      </c>
      <c r="AL62" s="184">
        <v>0.01</v>
      </c>
      <c r="AM62" s="184">
        <v>0.34</v>
      </c>
      <c r="AN62" s="184">
        <v>0.53</v>
      </c>
      <c r="AO62" s="184">
        <v>0.21</v>
      </c>
      <c r="AP62" s="184">
        <v>1.76</v>
      </c>
      <c r="AQ62" s="184">
        <v>0.14000000000000001</v>
      </c>
      <c r="AR62" s="184"/>
      <c r="AS62" s="184">
        <v>0</v>
      </c>
      <c r="AT62" s="184">
        <v>0</v>
      </c>
      <c r="AU62" s="184">
        <v>0</v>
      </c>
      <c r="AV62" s="184">
        <v>0.35</v>
      </c>
      <c r="AW62" s="184">
        <v>69.150000000000006</v>
      </c>
      <c r="AX62" s="184">
        <v>0</v>
      </c>
      <c r="AY62" s="184">
        <v>0.02</v>
      </c>
      <c r="AZ62" s="185">
        <v>4.8600000000000003</v>
      </c>
      <c r="BA62" s="45">
        <f t="shared" si="53"/>
        <v>236.13611200000003</v>
      </c>
      <c r="BB62" s="49">
        <f t="shared" si="54"/>
        <v>6.0005262936999859</v>
      </c>
      <c r="BC62" s="210">
        <f t="shared" si="52"/>
        <v>-2.5228533576815266</v>
      </c>
      <c r="BD62" s="215" t="str">
        <f t="shared" si="3"/>
        <v>Ca-Mg</v>
      </c>
      <c r="BE62" s="44" t="str">
        <f t="shared" si="4"/>
        <v>HCO3</v>
      </c>
      <c r="BF62" s="213"/>
      <c r="BG62" s="101">
        <f t="shared" si="55"/>
        <v>0.5</v>
      </c>
      <c r="BH62" s="101">
        <f t="shared" si="56"/>
        <v>10.101000000000001</v>
      </c>
      <c r="BI62" s="101">
        <f t="shared" si="57"/>
        <v>40.816000000000003</v>
      </c>
      <c r="BJ62" s="101">
        <f t="shared" si="58"/>
        <v>165.96651200000002</v>
      </c>
      <c r="BK62" s="101">
        <f t="shared" si="59"/>
        <v>8.8330000000000002</v>
      </c>
      <c r="BL62" s="102">
        <f t="shared" si="60"/>
        <v>2.883</v>
      </c>
      <c r="BM62" s="101">
        <f t="shared" si="61"/>
        <v>5.0000000000000001E-3</v>
      </c>
      <c r="BN62" s="101">
        <f t="shared" si="62"/>
        <v>1.071</v>
      </c>
      <c r="BO62" s="101">
        <f t="shared" si="63"/>
        <v>0.253</v>
      </c>
      <c r="BP62" s="101">
        <f t="shared" si="64"/>
        <v>1.4E-2</v>
      </c>
      <c r="BQ62" s="101">
        <f t="shared" si="65"/>
        <v>5.0000000000000002E-5</v>
      </c>
      <c r="BR62" s="101">
        <f t="shared" si="66"/>
        <v>3.9399999999999999E-3</v>
      </c>
      <c r="BS62" s="101">
        <f t="shared" si="67"/>
        <v>4.9820000000000002</v>
      </c>
      <c r="BT62" s="101">
        <f t="shared" si="68"/>
        <v>0</v>
      </c>
      <c r="BU62" s="101">
        <f t="shared" si="69"/>
        <v>0</v>
      </c>
      <c r="BV62" s="101">
        <f t="shared" si="70"/>
        <v>6.3E-2</v>
      </c>
      <c r="BW62" s="103">
        <f t="shared" si="71"/>
        <v>0.56499999999999995</v>
      </c>
      <c r="BX62" s="101">
        <f>BG62/Constants!C$6*Constants!D$6</f>
        <v>2.1748775543936876E-2</v>
      </c>
      <c r="BY62" s="101">
        <f>BH62/Constants!C$9*Constants!D$9</f>
        <v>0.83118699855996714</v>
      </c>
      <c r="BZ62" s="101">
        <f>BI62/Constants!C$10*Constants!D$10</f>
        <v>2.0368281850391736</v>
      </c>
      <c r="CA62" s="101">
        <f>BJ62/Constants!C$21*Constants!D$21</f>
        <v>2.72</v>
      </c>
      <c r="CB62" s="101">
        <f>BK62/Constants!C$20*Constants!D$20</f>
        <v>0.18390091461193014</v>
      </c>
      <c r="CC62" s="102">
        <f>BL62/Constants!C$15*Constants!D$15</f>
        <v>8.1318929286661207E-2</v>
      </c>
      <c r="CD62" s="102">
        <f>BM62/Constants!C$5*Constants!D$5</f>
        <v>7.2046109510086451E-4</v>
      </c>
      <c r="CE62" s="101">
        <f>BN62/Constants!C$8*Constants!D$8</f>
        <v>2.7392495325883733E-2</v>
      </c>
      <c r="CF62" s="102">
        <f>BO62/Constants!C$11*Constants!D$11</f>
        <v>5.774937228943163E-3</v>
      </c>
      <c r="CG62" s="102">
        <f>BP62/Constants!C$7*Constants!D$7</f>
        <v>7.7612635337032869E-4</v>
      </c>
      <c r="CH62" s="101">
        <f>BQ62/Constants!C$13*Constants!D$13</f>
        <v>1.823320266204759E-6</v>
      </c>
      <c r="CI62" s="101">
        <f>BR62/Constants!C$12*Constants!D$12</f>
        <v>1.4110484376398961E-4</v>
      </c>
      <c r="CJ62" s="101">
        <f>BS62/Constants!C$18*Constants!D$18</f>
        <v>8.0348488587192304E-2</v>
      </c>
      <c r="CK62" s="101">
        <f>BT62/Constants!D$18*Constants!E$18</f>
        <v>0</v>
      </c>
      <c r="CL62" s="101">
        <f>BU62/Constants!C$19*Constants!D$19</f>
        <v>0</v>
      </c>
      <c r="CM62" s="102">
        <f>BV62/Constants!C$14/Constants!D$14</f>
        <v>3.3160687215765539E-3</v>
      </c>
      <c r="CN62" s="102">
        <f>BW62/Constants!C$17/Constants!D$17</f>
        <v>7.0709851822186622E-3</v>
      </c>
      <c r="CO62" s="217">
        <f t="shared" si="51"/>
        <v>-2.5228533576815266</v>
      </c>
      <c r="CP62" s="104">
        <f t="shared" si="72"/>
        <v>2.5228533576815266</v>
      </c>
      <c r="CQ62" s="106">
        <f>R62*Constants!E$6</f>
        <v>1.08</v>
      </c>
      <c r="CR62" s="106">
        <f>T62*Constants!E$8</f>
        <v>1.9706399999999999</v>
      </c>
      <c r="CS62" s="106">
        <f>U62*Constants!E$9</f>
        <v>38.585819999999998</v>
      </c>
      <c r="CT62" s="106">
        <f>V62*Constants!E$10</f>
        <v>106.12160000000002</v>
      </c>
      <c r="CU62" s="106">
        <f>AE62*Constants!E$21</f>
        <v>118.66605608</v>
      </c>
      <c r="CV62" s="106">
        <f>AB62*Constants!E$18</f>
        <v>5.7292999999999994</v>
      </c>
      <c r="CW62" s="106">
        <f>AD62*Constants!E$20</f>
        <v>13.602820000000001</v>
      </c>
      <c r="CX62" s="107">
        <f>Y62*Constants!E$15</f>
        <v>6.1696200000000001</v>
      </c>
      <c r="CY62" s="218">
        <f t="shared" si="73"/>
        <v>0.74365697509923689</v>
      </c>
      <c r="CZ62" s="102">
        <f t="shared" si="74"/>
        <v>28.420818810796817</v>
      </c>
      <c r="DA62" s="102">
        <f t="shared" si="75"/>
        <v>69.645368486290209</v>
      </c>
      <c r="DB62" s="102">
        <f t="shared" si="76"/>
        <v>88.42781049541216</v>
      </c>
      <c r="DC62" s="102">
        <f t="shared" si="77"/>
        <v>5.9786600100135043</v>
      </c>
      <c r="DD62" s="102">
        <f t="shared" si="78"/>
        <v>2.6436966428862863</v>
      </c>
      <c r="DE62" s="102">
        <f t="shared" si="79"/>
        <v>2.4634762429591409E-2</v>
      </c>
      <c r="DF62" s="102">
        <f t="shared" si="80"/>
        <v>0.93663296921309236</v>
      </c>
      <c r="DG62" s="102">
        <f t="shared" si="81"/>
        <v>0.19746271887297501</v>
      </c>
      <c r="DH62" s="102">
        <f t="shared" si="82"/>
        <v>2.6538127402904944E-2</v>
      </c>
      <c r="DI62" s="102">
        <f t="shared" si="83"/>
        <v>6.2344881488326883E-5</v>
      </c>
      <c r="DJ62" s="102">
        <f t="shared" si="84"/>
        <v>4.8248050136612099E-3</v>
      </c>
      <c r="DK62" s="102">
        <f t="shared" si="85"/>
        <v>2.6121473979342014</v>
      </c>
      <c r="DL62" s="102">
        <f t="shared" si="86"/>
        <v>0</v>
      </c>
      <c r="DM62" s="102">
        <f t="shared" si="87"/>
        <v>0</v>
      </c>
      <c r="DN62" s="102">
        <f t="shared" si="88"/>
        <v>0.10780613841960851</v>
      </c>
      <c r="DO62" s="102">
        <f t="shared" si="89"/>
        <v>0.22987931533422767</v>
      </c>
      <c r="DP62" s="105">
        <f t="shared" si="90"/>
        <v>0</v>
      </c>
      <c r="DQ62" s="106">
        <f t="shared" si="91"/>
        <v>28.420818810796817</v>
      </c>
      <c r="DR62" s="106">
        <f t="shared" si="92"/>
        <v>69.645368486290209</v>
      </c>
      <c r="DS62" s="94">
        <f t="shared" si="93"/>
        <v>0</v>
      </c>
      <c r="DT62" s="106">
        <f t="shared" si="94"/>
        <v>88.42781049541216</v>
      </c>
      <c r="DU62" s="94">
        <f t="shared" si="45"/>
        <v>0</v>
      </c>
      <c r="DV62" s="106">
        <f t="shared" si="95"/>
        <v>0</v>
      </c>
      <c r="DW62" s="107">
        <f t="shared" si="96"/>
        <v>0</v>
      </c>
      <c r="DX62" s="54" t="str">
        <f t="shared" si="49"/>
        <v>Ca-Mg</v>
      </c>
      <c r="DY62" s="92" t="str">
        <f t="shared" si="50"/>
        <v>HCO3</v>
      </c>
    </row>
    <row r="63" spans="1:130" x14ac:dyDescent="0.2">
      <c r="A63" s="37"/>
      <c r="B63" s="63" t="s">
        <v>204</v>
      </c>
      <c r="C63" s="82" t="s">
        <v>300</v>
      </c>
      <c r="D63" s="70" t="s">
        <v>318</v>
      </c>
      <c r="E63" s="77">
        <v>707520</v>
      </c>
      <c r="F63" s="71">
        <v>5223112</v>
      </c>
      <c r="G63" s="71">
        <v>1944</v>
      </c>
      <c r="H63" s="75">
        <v>43335</v>
      </c>
      <c r="I63" s="67">
        <v>11.7</v>
      </c>
      <c r="J63" s="113">
        <v>202</v>
      </c>
      <c r="K63" s="112">
        <f t="shared" si="48"/>
        <v>254.27538890000002</v>
      </c>
      <c r="L63" s="64">
        <v>7.95</v>
      </c>
      <c r="M63" s="73">
        <v>418.67956043956042</v>
      </c>
      <c r="N63" s="67">
        <v>7.2</v>
      </c>
      <c r="O63" s="201">
        <v>101.2</v>
      </c>
      <c r="P63" s="203">
        <v>3.2000000000000001E-2</v>
      </c>
      <c r="Q63" s="173">
        <v>0</v>
      </c>
      <c r="R63" s="173">
        <v>0</v>
      </c>
      <c r="S63" s="173">
        <v>3.9E-2</v>
      </c>
      <c r="T63" s="173">
        <v>0.307</v>
      </c>
      <c r="U63" s="173">
        <v>4.29</v>
      </c>
      <c r="V63" s="173">
        <v>47.064999999999998</v>
      </c>
      <c r="W63" s="173">
        <v>0</v>
      </c>
      <c r="X63" s="173">
        <v>1.9E-2</v>
      </c>
      <c r="Y63" s="173">
        <v>0.27400000000000002</v>
      </c>
      <c r="Z63" s="173">
        <v>0</v>
      </c>
      <c r="AA63" s="173">
        <v>0.59499999999999997</v>
      </c>
      <c r="AB63" s="173">
        <v>0.26</v>
      </c>
      <c r="AC63" s="173">
        <v>0</v>
      </c>
      <c r="AD63" s="173">
        <v>0.41399999999999998</v>
      </c>
      <c r="AE63" s="208">
        <v>158.64446000000001</v>
      </c>
      <c r="AF63" s="184">
        <v>20.74</v>
      </c>
      <c r="AG63" s="184">
        <v>0.46</v>
      </c>
      <c r="AH63" s="184">
        <v>0.14000000000000001</v>
      </c>
      <c r="AI63" s="184">
        <v>0.2</v>
      </c>
      <c r="AJ63" s="184">
        <v>7.0000000000000007E-2</v>
      </c>
      <c r="AK63" s="184">
        <v>18.399999999999999</v>
      </c>
      <c r="AL63" s="184">
        <v>0.02</v>
      </c>
      <c r="AM63" s="184">
        <v>0.48</v>
      </c>
      <c r="AN63" s="184">
        <v>2.33</v>
      </c>
      <c r="AO63" s="184">
        <v>14.22</v>
      </c>
      <c r="AP63" s="184">
        <v>0.77</v>
      </c>
      <c r="AQ63" s="184">
        <v>0</v>
      </c>
      <c r="AR63" s="184">
        <v>5.5500000000000001E-2</v>
      </c>
      <c r="AS63" s="184">
        <v>0</v>
      </c>
      <c r="AT63" s="184">
        <v>0.02</v>
      </c>
      <c r="AU63" s="184">
        <v>0</v>
      </c>
      <c r="AV63" s="184">
        <v>0.15</v>
      </c>
      <c r="AW63" s="184">
        <v>8.17</v>
      </c>
      <c r="AX63" s="184">
        <v>0</v>
      </c>
      <c r="AY63" s="184">
        <v>0.09</v>
      </c>
      <c r="AZ63" s="185">
        <v>0.12</v>
      </c>
      <c r="BA63" s="45">
        <f t="shared" si="53"/>
        <v>211.97389550000003</v>
      </c>
      <c r="BB63" s="49">
        <f t="shared" si="54"/>
        <v>5.3413471243751784</v>
      </c>
      <c r="BC63" s="210">
        <f t="shared" si="52"/>
        <v>1.5608760422812225</v>
      </c>
      <c r="BD63" s="215" t="str">
        <f t="shared" si="3"/>
        <v>Ca</v>
      </c>
      <c r="BE63" s="44" t="str">
        <f t="shared" si="4"/>
        <v>HCO3</v>
      </c>
      <c r="BF63" s="213"/>
      <c r="BG63" s="101">
        <f t="shared" si="55"/>
        <v>0</v>
      </c>
      <c r="BH63" s="101">
        <f t="shared" si="56"/>
        <v>4.29</v>
      </c>
      <c r="BI63" s="101">
        <f t="shared" si="57"/>
        <v>47.064999999999998</v>
      </c>
      <c r="BJ63" s="101">
        <f t="shared" si="58"/>
        <v>158.64446000000001</v>
      </c>
      <c r="BK63" s="101">
        <f t="shared" si="59"/>
        <v>0.41399999999999998</v>
      </c>
      <c r="BL63" s="102">
        <f t="shared" si="60"/>
        <v>0.27400000000000002</v>
      </c>
      <c r="BM63" s="101">
        <f t="shared" si="61"/>
        <v>0</v>
      </c>
      <c r="BN63" s="101">
        <f t="shared" si="62"/>
        <v>0.307</v>
      </c>
      <c r="BO63" s="101">
        <f t="shared" si="63"/>
        <v>0</v>
      </c>
      <c r="BP63" s="101">
        <f t="shared" si="64"/>
        <v>3.9E-2</v>
      </c>
      <c r="BQ63" s="101">
        <f t="shared" si="65"/>
        <v>7.0000000000000007E-5</v>
      </c>
      <c r="BR63" s="101">
        <f t="shared" si="66"/>
        <v>1.84E-2</v>
      </c>
      <c r="BS63" s="101">
        <f t="shared" si="67"/>
        <v>0.26</v>
      </c>
      <c r="BT63" s="101">
        <f t="shared" si="68"/>
        <v>0</v>
      </c>
      <c r="BU63" s="101">
        <f t="shared" si="69"/>
        <v>0</v>
      </c>
      <c r="BV63" s="101">
        <f t="shared" si="70"/>
        <v>1.9E-2</v>
      </c>
      <c r="BW63" s="103">
        <f t="shared" si="71"/>
        <v>0.59499999999999997</v>
      </c>
      <c r="BX63" s="101">
        <f>BG63/Constants!C$6*Constants!D$6</f>
        <v>0</v>
      </c>
      <c r="BY63" s="101">
        <f>BH63/Constants!C$9*Constants!D$9</f>
        <v>0.35301378317218679</v>
      </c>
      <c r="BZ63" s="101">
        <f>BI63/Constants!C$10*Constants!D$10</f>
        <v>2.3486700933180296</v>
      </c>
      <c r="CA63" s="101">
        <f>BJ63/Constants!C$21*Constants!D$21</f>
        <v>2.6</v>
      </c>
      <c r="CB63" s="101">
        <f>BK63/Constants!C$20*Constants!D$20</f>
        <v>8.619379446319379E-3</v>
      </c>
      <c r="CC63" s="102">
        <f>BL63/Constants!C$15*Constants!D$15</f>
        <v>7.7285420133698136E-3</v>
      </c>
      <c r="CD63" s="102">
        <f>BM63/Constants!C$5*Constants!D$5</f>
        <v>0</v>
      </c>
      <c r="CE63" s="101">
        <f>BN63/Constants!C$8*Constants!D$8</f>
        <v>7.8520037955614429E-3</v>
      </c>
      <c r="CF63" s="102">
        <f>BO63/Constants!C$11*Constants!D$11</f>
        <v>0</v>
      </c>
      <c r="CG63" s="102">
        <f>BP63/Constants!C$7*Constants!D$7</f>
        <v>2.1620662701030587E-3</v>
      </c>
      <c r="CH63" s="101">
        <f>BQ63/Constants!C$13*Constants!D$13</f>
        <v>2.5526483726866626E-6</v>
      </c>
      <c r="CI63" s="101">
        <f>BR63/Constants!C$12*Constants!D$12</f>
        <v>6.5896678306025605E-4</v>
      </c>
      <c r="CJ63" s="101">
        <f>BS63/Constants!C$18*Constants!D$18</f>
        <v>4.1932169876896831E-3</v>
      </c>
      <c r="CK63" s="101">
        <f>BT63/Constants!D$18*Constants!E$18</f>
        <v>0</v>
      </c>
      <c r="CL63" s="101">
        <f>BU63/Constants!C$19*Constants!D$19</f>
        <v>0</v>
      </c>
      <c r="CM63" s="102">
        <f>BV63/Constants!C$14/Constants!D$14</f>
        <v>1.0000842176183257E-3</v>
      </c>
      <c r="CN63" s="102">
        <f>BW63/Constants!C$17/Constants!D$17</f>
        <v>7.4464357228674408E-3</v>
      </c>
      <c r="CO63" s="217">
        <f t="shared" si="51"/>
        <v>1.5608760422812225</v>
      </c>
      <c r="CP63" s="104">
        <f t="shared" si="72"/>
        <v>1.5608760422812225</v>
      </c>
      <c r="CQ63" s="106">
        <f>R63*Constants!E$6</f>
        <v>0</v>
      </c>
      <c r="CR63" s="106">
        <f>T63*Constants!E$8</f>
        <v>0.56488000000000005</v>
      </c>
      <c r="CS63" s="106">
        <f>U63*Constants!E$9</f>
        <v>16.387799999999999</v>
      </c>
      <c r="CT63" s="106">
        <f>V63*Constants!E$10</f>
        <v>122.369</v>
      </c>
      <c r="CU63" s="106">
        <f>AE63*Constants!E$21</f>
        <v>113.4307889</v>
      </c>
      <c r="CV63" s="106">
        <f>AB63*Constants!E$18</f>
        <v>0.29899999999999999</v>
      </c>
      <c r="CW63" s="106">
        <f>AD63*Constants!E$20</f>
        <v>0.63756000000000002</v>
      </c>
      <c r="CX63" s="107">
        <f>Y63*Constants!E$15</f>
        <v>0.5863600000000001</v>
      </c>
      <c r="CY63" s="218">
        <f t="shared" si="73"/>
        <v>0</v>
      </c>
      <c r="CZ63" s="102">
        <f t="shared" si="74"/>
        <v>13.015007324764301</v>
      </c>
      <c r="DA63" s="102">
        <f t="shared" si="75"/>
        <v>86.591402163691484</v>
      </c>
      <c r="DB63" s="102">
        <f t="shared" si="76"/>
        <v>98.897383245776055</v>
      </c>
      <c r="DC63" s="102">
        <f t="shared" si="77"/>
        <v>0.32785925863208171</v>
      </c>
      <c r="DD63" s="102">
        <f t="shared" si="78"/>
        <v>0.29397406977973695</v>
      </c>
      <c r="DE63" s="102">
        <f t="shared" si="79"/>
        <v>0</v>
      </c>
      <c r="DF63" s="102">
        <f t="shared" si="80"/>
        <v>0.28948979270722403</v>
      </c>
      <c r="DG63" s="102">
        <f t="shared" si="81"/>
        <v>0</v>
      </c>
      <c r="DH63" s="102">
        <f t="shared" si="82"/>
        <v>7.9711642104047395E-2</v>
      </c>
      <c r="DI63" s="102">
        <f t="shared" si="83"/>
        <v>9.4111728356679461E-5</v>
      </c>
      <c r="DJ63" s="102">
        <f t="shared" si="84"/>
        <v>2.42949650045883E-2</v>
      </c>
      <c r="DK63" s="102">
        <f t="shared" si="85"/>
        <v>0.1594993028708635</v>
      </c>
      <c r="DL63" s="102">
        <f t="shared" si="86"/>
        <v>0</v>
      </c>
      <c r="DM63" s="102">
        <f t="shared" si="87"/>
        <v>0</v>
      </c>
      <c r="DN63" s="102">
        <f t="shared" si="88"/>
        <v>3.8040658518404477E-2</v>
      </c>
      <c r="DO63" s="102">
        <f t="shared" si="89"/>
        <v>0.28324346442286874</v>
      </c>
      <c r="DP63" s="105">
        <f t="shared" si="90"/>
        <v>0</v>
      </c>
      <c r="DQ63" s="106">
        <f t="shared" si="91"/>
        <v>0</v>
      </c>
      <c r="DR63" s="106">
        <f t="shared" si="92"/>
        <v>86.591402163691484</v>
      </c>
      <c r="DS63" s="94">
        <f t="shared" si="93"/>
        <v>0</v>
      </c>
      <c r="DT63" s="106">
        <f t="shared" si="94"/>
        <v>98.897383245776055</v>
      </c>
      <c r="DU63" s="94">
        <f t="shared" si="45"/>
        <v>0</v>
      </c>
      <c r="DV63" s="106">
        <f t="shared" si="95"/>
        <v>0</v>
      </c>
      <c r="DW63" s="107">
        <f t="shared" si="96"/>
        <v>0</v>
      </c>
      <c r="DX63" s="54" t="str">
        <f t="shared" si="49"/>
        <v>Ca</v>
      </c>
      <c r="DY63" s="92" t="str">
        <f t="shared" si="50"/>
        <v>HCO3</v>
      </c>
    </row>
    <row r="64" spans="1:130" x14ac:dyDescent="0.2">
      <c r="A64" s="37"/>
      <c r="B64" s="63" t="s">
        <v>205</v>
      </c>
      <c r="C64" s="82" t="s">
        <v>305</v>
      </c>
      <c r="D64" s="70" t="s">
        <v>318</v>
      </c>
      <c r="E64" s="77">
        <v>709970</v>
      </c>
      <c r="F64" s="71">
        <v>5223986</v>
      </c>
      <c r="G64" s="71">
        <v>2045</v>
      </c>
      <c r="H64" s="75">
        <v>43336</v>
      </c>
      <c r="I64" s="67">
        <v>9.6</v>
      </c>
      <c r="J64" s="113">
        <v>186</v>
      </c>
      <c r="K64" s="112">
        <f t="shared" si="48"/>
        <v>198.10502658999999</v>
      </c>
      <c r="L64" s="64">
        <v>8.2799999999999994</v>
      </c>
      <c r="M64" s="73">
        <v>404.12109890109889</v>
      </c>
      <c r="N64" s="67">
        <v>9.0399999999999991</v>
      </c>
      <c r="O64" s="201">
        <v>101.2</v>
      </c>
      <c r="P64" s="203"/>
      <c r="Q64" s="173">
        <v>0</v>
      </c>
      <c r="R64" s="173">
        <v>0</v>
      </c>
      <c r="S64" s="173">
        <v>7.5999999999999998E-2</v>
      </c>
      <c r="T64" s="173">
        <v>0.67400000000000004</v>
      </c>
      <c r="U64" s="173">
        <v>4.1230000000000002</v>
      </c>
      <c r="V64" s="173">
        <v>33.826999999999998</v>
      </c>
      <c r="W64" s="173">
        <v>0</v>
      </c>
      <c r="X64" s="173">
        <v>3.5999999999999997E-2</v>
      </c>
      <c r="Y64" s="173">
        <v>0.56699999999999995</v>
      </c>
      <c r="Z64" s="173">
        <v>0</v>
      </c>
      <c r="AA64" s="173">
        <v>0.35299999999999998</v>
      </c>
      <c r="AB64" s="173">
        <v>1.1639999999999999</v>
      </c>
      <c r="AC64" s="173">
        <v>0</v>
      </c>
      <c r="AD64" s="173">
        <v>0.48099999999999998</v>
      </c>
      <c r="AE64" s="208">
        <v>125.69522600000001</v>
      </c>
      <c r="AF64" s="184">
        <v>4.12</v>
      </c>
      <c r="AG64" s="184">
        <v>0</v>
      </c>
      <c r="AH64" s="184">
        <v>0.03</v>
      </c>
      <c r="AI64" s="184">
        <v>0.08</v>
      </c>
      <c r="AJ64" s="184">
        <v>0.02</v>
      </c>
      <c r="AK64" s="184">
        <v>1.62</v>
      </c>
      <c r="AL64" s="184">
        <v>0.01</v>
      </c>
      <c r="AM64" s="184">
        <v>0.15</v>
      </c>
      <c r="AN64" s="184">
        <v>2.21</v>
      </c>
      <c r="AO64" s="184">
        <v>1.68</v>
      </c>
      <c r="AP64" s="184">
        <v>3.74</v>
      </c>
      <c r="AQ64" s="184">
        <v>0.11</v>
      </c>
      <c r="AR64" s="184">
        <v>0.14099999999999999</v>
      </c>
      <c r="AS64" s="184">
        <v>0</v>
      </c>
      <c r="AT64" s="184">
        <v>0.01</v>
      </c>
      <c r="AU64" s="184">
        <v>0</v>
      </c>
      <c r="AV64" s="184">
        <v>0.56000000000000005</v>
      </c>
      <c r="AW64" s="184">
        <v>1.82</v>
      </c>
      <c r="AX64" s="184">
        <v>0</v>
      </c>
      <c r="AY64" s="184">
        <v>0.01</v>
      </c>
      <c r="AZ64" s="185">
        <v>0.04</v>
      </c>
      <c r="BA64" s="45">
        <f t="shared" si="53"/>
        <v>167.01257699999999</v>
      </c>
      <c r="BB64" s="49">
        <f t="shared" si="54"/>
        <v>4.1599333623631392</v>
      </c>
      <c r="BC64" s="210">
        <f t="shared" si="52"/>
        <v>-1.4964679371629106</v>
      </c>
      <c r="BD64" s="215" t="str">
        <f t="shared" si="3"/>
        <v>Ca</v>
      </c>
      <c r="BE64" s="44" t="str">
        <f t="shared" si="4"/>
        <v>HCO3</v>
      </c>
      <c r="BF64" s="213"/>
      <c r="BG64" s="101">
        <f t="shared" si="55"/>
        <v>0</v>
      </c>
      <c r="BH64" s="101">
        <f t="shared" si="56"/>
        <v>4.1230000000000002</v>
      </c>
      <c r="BI64" s="101">
        <f t="shared" si="57"/>
        <v>33.826999999999998</v>
      </c>
      <c r="BJ64" s="101">
        <f t="shared" si="58"/>
        <v>125.69522600000001</v>
      </c>
      <c r="BK64" s="101">
        <f t="shared" si="59"/>
        <v>0.48099999999999998</v>
      </c>
      <c r="BL64" s="102">
        <f t="shared" si="60"/>
        <v>0.56699999999999995</v>
      </c>
      <c r="BM64" s="101">
        <f t="shared" si="61"/>
        <v>0</v>
      </c>
      <c r="BN64" s="101">
        <f t="shared" si="62"/>
        <v>0.67400000000000004</v>
      </c>
      <c r="BO64" s="101">
        <f t="shared" si="63"/>
        <v>0</v>
      </c>
      <c r="BP64" s="101">
        <f t="shared" si="64"/>
        <v>7.5999999999999998E-2</v>
      </c>
      <c r="BQ64" s="101">
        <f t="shared" si="65"/>
        <v>2.0000000000000002E-5</v>
      </c>
      <c r="BR64" s="101">
        <f t="shared" si="66"/>
        <v>1.6200000000000001E-3</v>
      </c>
      <c r="BS64" s="101">
        <f t="shared" si="67"/>
        <v>1.1639999999999999</v>
      </c>
      <c r="BT64" s="101">
        <f t="shared" si="68"/>
        <v>0</v>
      </c>
      <c r="BU64" s="101">
        <f t="shared" si="69"/>
        <v>0</v>
      </c>
      <c r="BV64" s="101">
        <f t="shared" si="70"/>
        <v>3.5999999999999997E-2</v>
      </c>
      <c r="BW64" s="103">
        <f t="shared" si="71"/>
        <v>0.35299999999999998</v>
      </c>
      <c r="BX64" s="101">
        <f>BG64/Constants!C$6*Constants!D$6</f>
        <v>0</v>
      </c>
      <c r="BY64" s="101">
        <f>BH64/Constants!C$9*Constants!D$9</f>
        <v>0.33927175478296651</v>
      </c>
      <c r="BZ64" s="101">
        <f>BI64/Constants!C$10*Constants!D$10</f>
        <v>1.6880582863416336</v>
      </c>
      <c r="CA64" s="101">
        <f>BJ64/Constants!C$21*Constants!D$21</f>
        <v>2.06</v>
      </c>
      <c r="CB64" s="101">
        <f>BK64/Constants!C$20*Constants!D$20</f>
        <v>1.0014303173139182E-2</v>
      </c>
      <c r="CC64" s="102">
        <f>BL64/Constants!C$15*Constants!D$15</f>
        <v>1.5993004823287166E-2</v>
      </c>
      <c r="CD64" s="102">
        <f>BM64/Constants!C$5*Constants!D$5</f>
        <v>0</v>
      </c>
      <c r="CE64" s="101">
        <f>BN64/Constants!C$8*Constants!D$8</f>
        <v>1.7238601166802647E-2</v>
      </c>
      <c r="CF64" s="102">
        <f>BO64/Constants!C$11*Constants!D$11</f>
        <v>0</v>
      </c>
      <c r="CG64" s="102">
        <f>BP64/Constants!C$7*Constants!D$7</f>
        <v>4.2132573468674989E-3</v>
      </c>
      <c r="CH64" s="101">
        <f>BQ64/Constants!C$13*Constants!D$13</f>
        <v>7.2932810648190366E-7</v>
      </c>
      <c r="CI64" s="101">
        <f>BR64/Constants!C$12*Constants!D$12</f>
        <v>5.8017727639000814E-5</v>
      </c>
      <c r="CJ64" s="101">
        <f>BS64/Constants!C$18*Constants!D$18</f>
        <v>1.8772709898733808E-2</v>
      </c>
      <c r="CK64" s="101">
        <f>BT64/Constants!D$18*Constants!E$18</f>
        <v>0</v>
      </c>
      <c r="CL64" s="101">
        <f>BU64/Constants!C$19*Constants!D$19</f>
        <v>0</v>
      </c>
      <c r="CM64" s="102">
        <f>BV64/Constants!C$14/Constants!D$14</f>
        <v>1.8948964123294591E-3</v>
      </c>
      <c r="CN64" s="102">
        <f>BW64/Constants!C$17/Constants!D$17</f>
        <v>4.4178013616339605E-3</v>
      </c>
      <c r="CO64" s="217">
        <f t="shared" si="51"/>
        <v>-1.4964679371629106</v>
      </c>
      <c r="CP64" s="104">
        <f t="shared" si="72"/>
        <v>1.4964679371629106</v>
      </c>
      <c r="CQ64" s="106">
        <f>R64*Constants!E$6</f>
        <v>0</v>
      </c>
      <c r="CR64" s="106">
        <f>T64*Constants!E$8</f>
        <v>1.2401600000000002</v>
      </c>
      <c r="CS64" s="106">
        <f>U64*Constants!E$9</f>
        <v>15.74986</v>
      </c>
      <c r="CT64" s="106">
        <f>V64*Constants!E$10</f>
        <v>87.950199999999995</v>
      </c>
      <c r="CU64" s="106">
        <f>AE64*Constants!E$21</f>
        <v>89.872086589999995</v>
      </c>
      <c r="CV64" s="106">
        <f>AB64*Constants!E$18</f>
        <v>1.3385999999999998</v>
      </c>
      <c r="CW64" s="106">
        <f>AD64*Constants!E$20</f>
        <v>0.74073999999999995</v>
      </c>
      <c r="CX64" s="107">
        <f>Y64*Constants!E$15</f>
        <v>1.2133799999999999</v>
      </c>
      <c r="CY64" s="218">
        <f t="shared" si="73"/>
        <v>0</v>
      </c>
      <c r="CZ64" s="102">
        <f t="shared" si="74"/>
        <v>16.559206560569329</v>
      </c>
      <c r="DA64" s="102">
        <f t="shared" si="75"/>
        <v>82.390901852980306</v>
      </c>
      <c r="DB64" s="102">
        <f t="shared" si="76"/>
        <v>97.579797642713714</v>
      </c>
      <c r="DC64" s="102">
        <f t="shared" si="77"/>
        <v>0.47436586270277042</v>
      </c>
      <c r="DD64" s="102">
        <f t="shared" si="78"/>
        <v>0.75756998755111937</v>
      </c>
      <c r="DE64" s="102">
        <f t="shared" si="79"/>
        <v>0</v>
      </c>
      <c r="DF64" s="102">
        <f t="shared" si="80"/>
        <v>0.84138320833387603</v>
      </c>
      <c r="DG64" s="102">
        <f t="shared" si="81"/>
        <v>0</v>
      </c>
      <c r="DH64" s="102">
        <f t="shared" si="82"/>
        <v>0.20564104649456066</v>
      </c>
      <c r="DI64" s="102">
        <f t="shared" si="83"/>
        <v>3.55971123307583E-5</v>
      </c>
      <c r="DJ64" s="102">
        <f t="shared" si="84"/>
        <v>2.8317345095929011E-3</v>
      </c>
      <c r="DK64" s="102">
        <f t="shared" si="85"/>
        <v>0.8892413753028221</v>
      </c>
      <c r="DL64" s="102">
        <f t="shared" si="86"/>
        <v>0</v>
      </c>
      <c r="DM64" s="102">
        <f t="shared" si="87"/>
        <v>0</v>
      </c>
      <c r="DN64" s="102">
        <f t="shared" si="88"/>
        <v>8.9759033237384864E-2</v>
      </c>
      <c r="DO64" s="102">
        <f t="shared" si="89"/>
        <v>0.20926609849220729</v>
      </c>
      <c r="DP64" s="105">
        <f t="shared" si="90"/>
        <v>0</v>
      </c>
      <c r="DQ64" s="106">
        <f t="shared" si="91"/>
        <v>0</v>
      </c>
      <c r="DR64" s="106">
        <f t="shared" si="92"/>
        <v>82.390901852980306</v>
      </c>
      <c r="DS64" s="94">
        <f t="shared" si="93"/>
        <v>0</v>
      </c>
      <c r="DT64" s="106">
        <f t="shared" si="94"/>
        <v>97.579797642713714</v>
      </c>
      <c r="DU64" s="94">
        <f t="shared" si="45"/>
        <v>0</v>
      </c>
      <c r="DV64" s="106">
        <f t="shared" si="95"/>
        <v>0</v>
      </c>
      <c r="DW64" s="107">
        <f t="shared" si="96"/>
        <v>0</v>
      </c>
      <c r="DX64" s="54" t="str">
        <f t="shared" si="49"/>
        <v>Ca</v>
      </c>
      <c r="DY64" s="92" t="str">
        <f t="shared" si="50"/>
        <v>HCO3</v>
      </c>
    </row>
    <row r="65" spans="1:130" x14ac:dyDescent="0.2">
      <c r="B65" s="63" t="s">
        <v>206</v>
      </c>
      <c r="C65" s="82" t="s">
        <v>306</v>
      </c>
      <c r="D65" s="70" t="s">
        <v>318</v>
      </c>
      <c r="E65" s="77">
        <v>708426</v>
      </c>
      <c r="F65" s="71">
        <v>5223861</v>
      </c>
      <c r="G65" s="71">
        <v>2040</v>
      </c>
      <c r="H65" s="75">
        <v>43340</v>
      </c>
      <c r="I65" s="67">
        <v>10.4</v>
      </c>
      <c r="J65" s="113">
        <v>235</v>
      </c>
      <c r="K65" s="112">
        <f t="shared" si="48"/>
        <v>286.74093856000002</v>
      </c>
      <c r="L65" s="64">
        <v>7.69</v>
      </c>
      <c r="M65" s="73">
        <v>381.83384615384614</v>
      </c>
      <c r="N65" s="67"/>
      <c r="O65" s="201"/>
      <c r="P65" s="203">
        <v>1.1000000000000001</v>
      </c>
      <c r="Q65" s="173">
        <v>5.0000000000000001E-3</v>
      </c>
      <c r="R65" s="173">
        <v>0</v>
      </c>
      <c r="S65" s="173">
        <v>4.5999999999999999E-2</v>
      </c>
      <c r="T65" s="173">
        <v>0.14499999999999999</v>
      </c>
      <c r="U65" s="173">
        <v>4.8159999999999998</v>
      </c>
      <c r="V65" s="173">
        <v>51.206000000000003</v>
      </c>
      <c r="W65" s="173">
        <v>0</v>
      </c>
      <c r="X65" s="173">
        <v>1.4E-2</v>
      </c>
      <c r="Y65" s="173">
        <v>0.159</v>
      </c>
      <c r="Z65" s="173">
        <v>0</v>
      </c>
      <c r="AA65" s="173">
        <v>0.60599999999999998</v>
      </c>
      <c r="AB65" s="173">
        <v>0.67100000000000004</v>
      </c>
      <c r="AC65" s="173">
        <v>0</v>
      </c>
      <c r="AD65" s="173">
        <v>0.78100000000000003</v>
      </c>
      <c r="AE65" s="208">
        <v>185.491984</v>
      </c>
      <c r="AF65" s="184">
        <v>1.42</v>
      </c>
      <c r="AG65" s="184">
        <v>0.06</v>
      </c>
      <c r="AH65" s="184">
        <v>0.05</v>
      </c>
      <c r="AI65" s="184">
        <v>0.1</v>
      </c>
      <c r="AJ65" s="184">
        <v>0</v>
      </c>
      <c r="AK65" s="184">
        <v>1.89</v>
      </c>
      <c r="AL65" s="184">
        <v>0</v>
      </c>
      <c r="AM65" s="184">
        <v>0.16</v>
      </c>
      <c r="AN65" s="184">
        <v>1.1100000000000001</v>
      </c>
      <c r="AO65" s="184">
        <v>0.95</v>
      </c>
      <c r="AP65" s="184">
        <v>0.83</v>
      </c>
      <c r="AQ65" s="184">
        <v>0.08</v>
      </c>
      <c r="AR65" s="184">
        <v>0</v>
      </c>
      <c r="AS65" s="184">
        <v>0</v>
      </c>
      <c r="AT65" s="184">
        <v>0.01</v>
      </c>
      <c r="AU65" s="184">
        <v>0</v>
      </c>
      <c r="AV65" s="184">
        <v>7.0000000000000007E-2</v>
      </c>
      <c r="AW65" s="184">
        <v>4.4400000000000004</v>
      </c>
      <c r="AX65" s="184">
        <v>0</v>
      </c>
      <c r="AY65" s="184">
        <v>0.01</v>
      </c>
      <c r="AZ65" s="185">
        <v>0.76</v>
      </c>
      <c r="BA65" s="45">
        <f t="shared" si="53"/>
        <v>243.95292400000002</v>
      </c>
      <c r="BB65" s="49">
        <f t="shared" si="54"/>
        <v>6.0385488404896419</v>
      </c>
      <c r="BC65" s="210">
        <f t="shared" si="52"/>
        <v>-2.0075469455344375</v>
      </c>
      <c r="BD65" s="215" t="str">
        <f t="shared" si="3"/>
        <v>Ca</v>
      </c>
      <c r="BE65" s="44" t="str">
        <f t="shared" si="4"/>
        <v>HCO3</v>
      </c>
      <c r="BF65" s="213"/>
      <c r="BG65" s="101">
        <f t="shared" si="55"/>
        <v>0</v>
      </c>
      <c r="BH65" s="101">
        <f t="shared" si="56"/>
        <v>4.8159999999999998</v>
      </c>
      <c r="BI65" s="101">
        <f t="shared" si="57"/>
        <v>51.206000000000003</v>
      </c>
      <c r="BJ65" s="101">
        <f t="shared" si="58"/>
        <v>185.491984</v>
      </c>
      <c r="BK65" s="101">
        <f t="shared" si="59"/>
        <v>0.78100000000000003</v>
      </c>
      <c r="BL65" s="102">
        <f t="shared" si="60"/>
        <v>0.159</v>
      </c>
      <c r="BM65" s="101">
        <f t="shared" si="61"/>
        <v>5.0000000000000001E-3</v>
      </c>
      <c r="BN65" s="101">
        <f t="shared" si="62"/>
        <v>0.14499999999999999</v>
      </c>
      <c r="BO65" s="101">
        <f t="shared" si="63"/>
        <v>0</v>
      </c>
      <c r="BP65" s="101">
        <f t="shared" si="64"/>
        <v>4.5999999999999999E-2</v>
      </c>
      <c r="BQ65" s="101">
        <f t="shared" si="65"/>
        <v>0</v>
      </c>
      <c r="BR65" s="101">
        <f t="shared" si="66"/>
        <v>1.89E-3</v>
      </c>
      <c r="BS65" s="101">
        <f t="shared" si="67"/>
        <v>0.67100000000000004</v>
      </c>
      <c r="BT65" s="101">
        <f t="shared" si="68"/>
        <v>0</v>
      </c>
      <c r="BU65" s="101">
        <f t="shared" si="69"/>
        <v>0</v>
      </c>
      <c r="BV65" s="101">
        <f t="shared" si="70"/>
        <v>1.4E-2</v>
      </c>
      <c r="BW65" s="103">
        <f t="shared" si="71"/>
        <v>0.60599999999999998</v>
      </c>
      <c r="BX65" s="101">
        <f>BG65/Constants!C$6*Constants!D$6</f>
        <v>0</v>
      </c>
      <c r="BY65" s="101">
        <f>BH65/Constants!C$9*Constants!D$9</f>
        <v>0.39629705821847355</v>
      </c>
      <c r="BZ65" s="101">
        <f>BI65/Constants!C$10*Constants!D$10</f>
        <v>2.5553171315933927</v>
      </c>
      <c r="CA65" s="101">
        <f>BJ65/Constants!C$21*Constants!D$21</f>
        <v>3.04</v>
      </c>
      <c r="CB65" s="101">
        <f>BK65/Constants!C$20*Constants!D$20</f>
        <v>1.6260230308153226E-2</v>
      </c>
      <c r="CC65" s="102">
        <f>BL65/Constants!C$15*Constants!D$15</f>
        <v>4.484810876371534E-3</v>
      </c>
      <c r="CD65" s="102">
        <f>BM65/Constants!C$5*Constants!D$5</f>
        <v>7.2046109510086451E-4</v>
      </c>
      <c r="CE65" s="101">
        <f>BN65/Constants!C$8*Constants!D$8</f>
        <v>3.7086011412260887E-3</v>
      </c>
      <c r="CF65" s="102">
        <f>BO65/Constants!C$11*Constants!D$11</f>
        <v>0</v>
      </c>
      <c r="CG65" s="102">
        <f>BP65/Constants!C$7*Constants!D$7</f>
        <v>2.5501294467882227E-3</v>
      </c>
      <c r="CH65" s="101">
        <f>BQ65/Constants!C$13*Constants!D$13</f>
        <v>0</v>
      </c>
      <c r="CI65" s="101">
        <f>BR65/Constants!C$12*Constants!D$12</f>
        <v>6.7687348912167609E-5</v>
      </c>
      <c r="CJ65" s="101">
        <f>BS65/Constants!C$18*Constants!D$18</f>
        <v>1.0821725379768374E-2</v>
      </c>
      <c r="CK65" s="101">
        <f>BT65/Constants!D$18*Constants!E$18</f>
        <v>0</v>
      </c>
      <c r="CL65" s="101">
        <f>BU65/Constants!C$19*Constants!D$19</f>
        <v>0</v>
      </c>
      <c r="CM65" s="102">
        <f>BV65/Constants!C$14/Constants!D$14</f>
        <v>7.3690416035034534E-4</v>
      </c>
      <c r="CN65" s="102">
        <f>BW65/Constants!C$17/Constants!D$17</f>
        <v>7.5841009211053264E-3</v>
      </c>
      <c r="CO65" s="217">
        <f t="shared" si="51"/>
        <v>-2.0075469455344375</v>
      </c>
      <c r="CP65" s="104">
        <f t="shared" si="72"/>
        <v>2.0075469455344375</v>
      </c>
      <c r="CQ65" s="106">
        <f>R65*Constants!E$6</f>
        <v>0</v>
      </c>
      <c r="CR65" s="106">
        <f>T65*Constants!E$8</f>
        <v>0.26679999999999998</v>
      </c>
      <c r="CS65" s="106">
        <f>U65*Constants!E$9</f>
        <v>18.397119999999997</v>
      </c>
      <c r="CT65" s="106">
        <f>V65*Constants!E$10</f>
        <v>133.13560000000001</v>
      </c>
      <c r="CU65" s="106">
        <f>AE65*Constants!E$21</f>
        <v>132.62676855999999</v>
      </c>
      <c r="CV65" s="106">
        <f>AB65*Constants!E$18</f>
        <v>0.77164999999999995</v>
      </c>
      <c r="CW65" s="106">
        <f>AD65*Constants!E$20</f>
        <v>1.2027400000000001</v>
      </c>
      <c r="CX65" s="107">
        <f>Y65*Constants!E$15</f>
        <v>0.34026000000000001</v>
      </c>
      <c r="CY65" s="218">
        <f t="shared" si="73"/>
        <v>0</v>
      </c>
      <c r="CZ65" s="102">
        <f t="shared" si="74"/>
        <v>13.394473006444359</v>
      </c>
      <c r="DA65" s="102">
        <f t="shared" si="75"/>
        <v>86.367349018179056</v>
      </c>
      <c r="DB65" s="102">
        <f t="shared" si="76"/>
        <v>98.704895288296996</v>
      </c>
      <c r="DC65" s="102">
        <f t="shared" si="77"/>
        <v>0.52794879274008466</v>
      </c>
      <c r="DD65" s="102">
        <f t="shared" si="78"/>
        <v>0.14561604866449596</v>
      </c>
      <c r="DE65" s="102">
        <f t="shared" si="79"/>
        <v>2.4350916794345319E-2</v>
      </c>
      <c r="DF65" s="102">
        <f t="shared" si="80"/>
        <v>0.1253472788850139</v>
      </c>
      <c r="DG65" s="102">
        <f t="shared" si="81"/>
        <v>0</v>
      </c>
      <c r="DH65" s="102">
        <f t="shared" si="82"/>
        <v>8.6192010083287224E-2</v>
      </c>
      <c r="DI65" s="102">
        <f t="shared" si="83"/>
        <v>0</v>
      </c>
      <c r="DJ65" s="102">
        <f t="shared" si="84"/>
        <v>2.2877696139293391E-3</v>
      </c>
      <c r="DK65" s="102">
        <f t="shared" si="85"/>
        <v>0.35136752317392872</v>
      </c>
      <c r="DL65" s="102">
        <f t="shared" si="86"/>
        <v>0</v>
      </c>
      <c r="DM65" s="102">
        <f t="shared" si="87"/>
        <v>0</v>
      </c>
      <c r="DN65" s="102">
        <f t="shared" si="88"/>
        <v>2.3926331573977385E-2</v>
      </c>
      <c r="DO65" s="102">
        <f t="shared" si="89"/>
        <v>0.24624601555051909</v>
      </c>
      <c r="DP65" s="105">
        <f t="shared" si="90"/>
        <v>0</v>
      </c>
      <c r="DQ65" s="106">
        <f t="shared" si="91"/>
        <v>0</v>
      </c>
      <c r="DR65" s="106">
        <f t="shared" si="92"/>
        <v>86.367349018179056</v>
      </c>
      <c r="DS65" s="94">
        <f t="shared" si="93"/>
        <v>0</v>
      </c>
      <c r="DT65" s="106">
        <f t="shared" si="94"/>
        <v>98.704895288296996</v>
      </c>
      <c r="DU65" s="94">
        <f t="shared" si="45"/>
        <v>0</v>
      </c>
      <c r="DV65" s="106">
        <f t="shared" si="95"/>
        <v>0</v>
      </c>
      <c r="DW65" s="107">
        <f t="shared" si="96"/>
        <v>0</v>
      </c>
      <c r="DX65" s="54" t="str">
        <f t="shared" si="49"/>
        <v>Ca</v>
      </c>
      <c r="DY65" s="92" t="str">
        <f t="shared" si="50"/>
        <v>HCO3</v>
      </c>
    </row>
    <row r="66" spans="1:130" x14ac:dyDescent="0.2">
      <c r="B66" s="63" t="s">
        <v>207</v>
      </c>
      <c r="C66" s="82" t="s">
        <v>306</v>
      </c>
      <c r="D66" s="70" t="s">
        <v>318</v>
      </c>
      <c r="E66" s="77">
        <v>708427</v>
      </c>
      <c r="F66" s="71">
        <v>5223823</v>
      </c>
      <c r="G66" s="71">
        <v>2042</v>
      </c>
      <c r="H66" s="75">
        <v>43340</v>
      </c>
      <c r="I66" s="67">
        <v>7.6</v>
      </c>
      <c r="J66" s="113">
        <v>249</v>
      </c>
      <c r="K66" s="112">
        <f t="shared" si="48"/>
        <v>271.25681513999996</v>
      </c>
      <c r="L66" s="64">
        <v>7.97</v>
      </c>
      <c r="M66" s="73">
        <v>393.28923076923076</v>
      </c>
      <c r="N66" s="67"/>
      <c r="O66" s="201"/>
      <c r="P66" s="203">
        <v>1.6</v>
      </c>
      <c r="Q66" s="173">
        <v>0</v>
      </c>
      <c r="R66" s="173">
        <v>0</v>
      </c>
      <c r="S66" s="173">
        <v>0.04</v>
      </c>
      <c r="T66" s="173">
        <v>0.11899999999999999</v>
      </c>
      <c r="U66" s="173">
        <v>4.5910000000000002</v>
      </c>
      <c r="V66" s="173">
        <v>50.3</v>
      </c>
      <c r="W66" s="173">
        <v>0</v>
      </c>
      <c r="X66" s="173">
        <v>1.9E-2</v>
      </c>
      <c r="Y66" s="173">
        <v>0.19400000000000001</v>
      </c>
      <c r="Z66" s="173">
        <v>0</v>
      </c>
      <c r="AA66" s="173">
        <v>0.66800000000000004</v>
      </c>
      <c r="AB66" s="173">
        <v>0.59299999999999997</v>
      </c>
      <c r="AC66" s="173">
        <v>0</v>
      </c>
      <c r="AD66" s="173">
        <v>0.78700000000000003</v>
      </c>
      <c r="AE66" s="208">
        <v>168.407196</v>
      </c>
      <c r="AF66" s="184">
        <v>2.54</v>
      </c>
      <c r="AG66" s="184">
        <v>0.02</v>
      </c>
      <c r="AH66" s="184">
        <v>0.04</v>
      </c>
      <c r="AI66" s="184">
        <v>0.11</v>
      </c>
      <c r="AJ66" s="184">
        <v>0</v>
      </c>
      <c r="AK66" s="184">
        <v>3.12</v>
      </c>
      <c r="AL66" s="184">
        <v>0</v>
      </c>
      <c r="AM66" s="184">
        <v>0.16</v>
      </c>
      <c r="AN66" s="184">
        <v>1.5</v>
      </c>
      <c r="AO66" s="184">
        <v>0.71</v>
      </c>
      <c r="AP66" s="184">
        <v>0.9</v>
      </c>
      <c r="AQ66" s="184">
        <v>0.53</v>
      </c>
      <c r="AR66" s="184">
        <v>0</v>
      </c>
      <c r="AS66" s="184">
        <v>0</v>
      </c>
      <c r="AT66" s="184">
        <v>0</v>
      </c>
      <c r="AU66" s="184">
        <v>0</v>
      </c>
      <c r="AV66" s="184">
        <v>0.06</v>
      </c>
      <c r="AW66" s="184">
        <v>8.92</v>
      </c>
      <c r="AX66" s="184">
        <v>0</v>
      </c>
      <c r="AY66" s="184">
        <v>0.04</v>
      </c>
      <c r="AZ66" s="185">
        <v>0.85</v>
      </c>
      <c r="BA66" s="45">
        <f t="shared" si="53"/>
        <v>225.737696</v>
      </c>
      <c r="BB66" s="49">
        <f t="shared" si="54"/>
        <v>5.6940415550772903</v>
      </c>
      <c r="BC66" s="210">
        <f t="shared" si="52"/>
        <v>1.6241440567186263</v>
      </c>
      <c r="BD66" s="215" t="str">
        <f t="shared" si="3"/>
        <v>Ca</v>
      </c>
      <c r="BE66" s="44" t="str">
        <f t="shared" si="4"/>
        <v>HCO3</v>
      </c>
      <c r="BF66" s="213"/>
      <c r="BG66" s="101">
        <f t="shared" si="55"/>
        <v>0</v>
      </c>
      <c r="BH66" s="101">
        <f t="shared" si="56"/>
        <v>4.5910000000000002</v>
      </c>
      <c r="BI66" s="101">
        <f t="shared" si="57"/>
        <v>50.3</v>
      </c>
      <c r="BJ66" s="101">
        <f t="shared" si="58"/>
        <v>168.407196</v>
      </c>
      <c r="BK66" s="101">
        <f t="shared" si="59"/>
        <v>0.78700000000000003</v>
      </c>
      <c r="BL66" s="102">
        <f t="shared" si="60"/>
        <v>0.19400000000000001</v>
      </c>
      <c r="BM66" s="101">
        <f t="shared" si="61"/>
        <v>0</v>
      </c>
      <c r="BN66" s="101">
        <f t="shared" si="62"/>
        <v>0.11899999999999999</v>
      </c>
      <c r="BO66" s="101">
        <f t="shared" si="63"/>
        <v>0</v>
      </c>
      <c r="BP66" s="101">
        <f t="shared" si="64"/>
        <v>0.04</v>
      </c>
      <c r="BQ66" s="101">
        <f t="shared" si="65"/>
        <v>0</v>
      </c>
      <c r="BR66" s="101">
        <f t="shared" si="66"/>
        <v>3.1199999999999999E-3</v>
      </c>
      <c r="BS66" s="101">
        <f t="shared" si="67"/>
        <v>0.59299999999999997</v>
      </c>
      <c r="BT66" s="101">
        <f t="shared" si="68"/>
        <v>0</v>
      </c>
      <c r="BU66" s="101">
        <f t="shared" si="69"/>
        <v>0</v>
      </c>
      <c r="BV66" s="101">
        <f t="shared" si="70"/>
        <v>1.9E-2</v>
      </c>
      <c r="BW66" s="103">
        <f t="shared" si="71"/>
        <v>0.66800000000000004</v>
      </c>
      <c r="BX66" s="101">
        <f>BG66/Constants!C$6*Constants!D$6</f>
        <v>0</v>
      </c>
      <c r="BY66" s="101">
        <f>BH66/Constants!C$9*Constants!D$9</f>
        <v>0.37778234931084143</v>
      </c>
      <c r="BZ66" s="101">
        <f>BI66/Constants!C$10*Constants!D$10</f>
        <v>2.5101052946753826</v>
      </c>
      <c r="CA66" s="101">
        <f>BJ66/Constants!C$21*Constants!D$21</f>
        <v>2.7600000000000002</v>
      </c>
      <c r="CB66" s="101">
        <f>BK66/Constants!C$20*Constants!D$20</f>
        <v>1.6385148850853504E-2</v>
      </c>
      <c r="CC66" s="102">
        <f>BL66/Constants!C$15*Constants!D$15</f>
        <v>5.4720333963275318E-3</v>
      </c>
      <c r="CD66" s="102">
        <f>BM66/Constants!C$5*Constants!D$5</f>
        <v>0</v>
      </c>
      <c r="CE66" s="101">
        <f>BN66/Constants!C$8*Constants!D$8</f>
        <v>3.0436105917648589E-3</v>
      </c>
      <c r="CF66" s="102">
        <f>BO66/Constants!C$11*Constants!D$11</f>
        <v>0</v>
      </c>
      <c r="CG66" s="102">
        <f>BP66/Constants!C$7*Constants!D$7</f>
        <v>2.2175038667723679E-3</v>
      </c>
      <c r="CH66" s="101">
        <f>BQ66/Constants!C$13*Constants!D$13</f>
        <v>0</v>
      </c>
      <c r="CI66" s="101">
        <f>BR66/Constants!C$12*Constants!D$12</f>
        <v>1.1173784582326081E-4</v>
      </c>
      <c r="CJ66" s="101">
        <f>BS66/Constants!C$18*Constants!D$18</f>
        <v>9.5637602834614689E-3</v>
      </c>
      <c r="CK66" s="101">
        <f>BT66/Constants!D$18*Constants!E$18</f>
        <v>0</v>
      </c>
      <c r="CL66" s="101">
        <f>BU66/Constants!C$19*Constants!D$19</f>
        <v>0</v>
      </c>
      <c r="CM66" s="102">
        <f>BV66/Constants!C$14/Constants!D$14</f>
        <v>1.0000842176183257E-3</v>
      </c>
      <c r="CN66" s="102">
        <f>BW66/Constants!C$17/Constants!D$17</f>
        <v>8.3600320384461368E-3</v>
      </c>
      <c r="CO66" s="217">
        <f t="shared" si="51"/>
        <v>1.6241440567186263</v>
      </c>
      <c r="CP66" s="104">
        <f t="shared" si="72"/>
        <v>1.6241440567186263</v>
      </c>
      <c r="CQ66" s="106">
        <f>R66*Constants!E$6</f>
        <v>0</v>
      </c>
      <c r="CR66" s="106">
        <f>T66*Constants!E$8</f>
        <v>0.21895999999999999</v>
      </c>
      <c r="CS66" s="106">
        <f>U66*Constants!E$9</f>
        <v>17.53762</v>
      </c>
      <c r="CT66" s="106">
        <f>V66*Constants!E$10</f>
        <v>130.78</v>
      </c>
      <c r="CU66" s="106">
        <f>AE66*Constants!E$21</f>
        <v>120.41114513999999</v>
      </c>
      <c r="CV66" s="106">
        <f>AB66*Constants!E$18</f>
        <v>0.68194999999999995</v>
      </c>
      <c r="CW66" s="106">
        <f>AD66*Constants!E$20</f>
        <v>1.2119800000000001</v>
      </c>
      <c r="CX66" s="107">
        <f>Y66*Constants!E$15</f>
        <v>0.41516000000000003</v>
      </c>
      <c r="CY66" s="218">
        <f t="shared" si="73"/>
        <v>0</v>
      </c>
      <c r="CZ66" s="102">
        <f t="shared" si="74"/>
        <v>13.057322346024211</v>
      </c>
      <c r="DA66" s="102">
        <f t="shared" si="75"/>
        <v>86.756975318798951</v>
      </c>
      <c r="DB66" s="102">
        <f t="shared" si="76"/>
        <v>98.543939782127282</v>
      </c>
      <c r="DC66" s="102">
        <f t="shared" si="77"/>
        <v>0.5850206962607607</v>
      </c>
      <c r="DD66" s="102">
        <f t="shared" si="78"/>
        <v>0.19537526430923541</v>
      </c>
      <c r="DE66" s="102">
        <f t="shared" si="79"/>
        <v>0</v>
      </c>
      <c r="DF66" s="102">
        <f t="shared" si="80"/>
        <v>0.10519656268998373</v>
      </c>
      <c r="DG66" s="102">
        <f t="shared" si="81"/>
        <v>0</v>
      </c>
      <c r="DH66" s="102">
        <f t="shared" si="82"/>
        <v>7.6643768150686881E-2</v>
      </c>
      <c r="DI66" s="102">
        <f t="shared" si="83"/>
        <v>0</v>
      </c>
      <c r="DJ66" s="102">
        <f t="shared" si="84"/>
        <v>3.8620043361639439E-3</v>
      </c>
      <c r="DK66" s="102">
        <f t="shared" si="85"/>
        <v>0.34146761502323458</v>
      </c>
      <c r="DL66" s="102">
        <f t="shared" si="86"/>
        <v>0</v>
      </c>
      <c r="DM66" s="102">
        <f t="shared" si="87"/>
        <v>0</v>
      </c>
      <c r="DN66" s="102">
        <f t="shared" si="88"/>
        <v>3.5707332941317449E-2</v>
      </c>
      <c r="DO66" s="102">
        <f t="shared" si="89"/>
        <v>0.29848930933814882</v>
      </c>
      <c r="DP66" s="105">
        <f t="shared" si="90"/>
        <v>0</v>
      </c>
      <c r="DQ66" s="106">
        <f t="shared" si="91"/>
        <v>0</v>
      </c>
      <c r="DR66" s="106">
        <f t="shared" si="92"/>
        <v>86.756975318798951</v>
      </c>
      <c r="DS66" s="94">
        <f t="shared" si="93"/>
        <v>0</v>
      </c>
      <c r="DT66" s="106">
        <f t="shared" si="94"/>
        <v>98.543939782127282</v>
      </c>
      <c r="DU66" s="94">
        <f t="shared" si="45"/>
        <v>0</v>
      </c>
      <c r="DV66" s="106">
        <f t="shared" si="95"/>
        <v>0</v>
      </c>
      <c r="DW66" s="107">
        <f t="shared" si="96"/>
        <v>0</v>
      </c>
      <c r="DX66" s="54" t="str">
        <f t="shared" si="49"/>
        <v>Ca</v>
      </c>
      <c r="DY66" s="92" t="str">
        <f t="shared" si="50"/>
        <v>HCO3</v>
      </c>
    </row>
    <row r="67" spans="1:130" x14ac:dyDescent="0.2">
      <c r="A67" s="37"/>
      <c r="B67" s="63" t="s">
        <v>208</v>
      </c>
      <c r="C67" s="82" t="s">
        <v>305</v>
      </c>
      <c r="D67" s="70" t="s">
        <v>318</v>
      </c>
      <c r="E67" s="77">
        <v>709260</v>
      </c>
      <c r="F67" s="71">
        <v>5223836</v>
      </c>
      <c r="G67" s="71">
        <v>2018</v>
      </c>
      <c r="H67" s="75">
        <v>43340</v>
      </c>
      <c r="I67" s="67">
        <v>11.6</v>
      </c>
      <c r="J67" s="113">
        <v>362</v>
      </c>
      <c r="K67" s="112">
        <f t="shared" si="48"/>
        <v>413.48771754000001</v>
      </c>
      <c r="L67" s="64">
        <v>7.75</v>
      </c>
      <c r="M67" s="73">
        <v>360.25296703296704</v>
      </c>
      <c r="N67" s="67"/>
      <c r="O67" s="201"/>
      <c r="P67" s="203">
        <v>0.17499999999999999</v>
      </c>
      <c r="Q67" s="173">
        <v>0</v>
      </c>
      <c r="R67" s="173">
        <v>0</v>
      </c>
      <c r="S67" s="173">
        <v>0.05</v>
      </c>
      <c r="T67" s="173">
        <v>0.246</v>
      </c>
      <c r="U67" s="173">
        <v>2.0699999999999998</v>
      </c>
      <c r="V67" s="173">
        <v>81.701999999999998</v>
      </c>
      <c r="W67" s="173">
        <v>0</v>
      </c>
      <c r="X67" s="173">
        <v>4.9000000000000002E-2</v>
      </c>
      <c r="Y67" s="173">
        <v>0.53200000000000003</v>
      </c>
      <c r="Z67" s="173">
        <v>0</v>
      </c>
      <c r="AA67" s="173">
        <v>0.65100000000000002</v>
      </c>
      <c r="AB67" s="173">
        <v>0.64300000000000002</v>
      </c>
      <c r="AC67" s="173">
        <v>0</v>
      </c>
      <c r="AD67" s="173">
        <v>0.39600000000000002</v>
      </c>
      <c r="AE67" s="208">
        <v>266.03455600000001</v>
      </c>
      <c r="AF67" s="184">
        <v>0.52</v>
      </c>
      <c r="AG67" s="184">
        <v>0.02</v>
      </c>
      <c r="AH67" s="184">
        <v>0.03</v>
      </c>
      <c r="AI67" s="184">
        <v>0.13</v>
      </c>
      <c r="AJ67" s="184">
        <v>0</v>
      </c>
      <c r="AK67" s="184">
        <v>3.43</v>
      </c>
      <c r="AL67" s="184">
        <v>0</v>
      </c>
      <c r="AM67" s="184">
        <v>0.21</v>
      </c>
      <c r="AN67" s="184">
        <v>1</v>
      </c>
      <c r="AO67" s="184">
        <v>0</v>
      </c>
      <c r="AP67" s="184">
        <v>0.55000000000000004</v>
      </c>
      <c r="AQ67" s="184">
        <v>0.22</v>
      </c>
      <c r="AR67" s="184">
        <v>0</v>
      </c>
      <c r="AS67" s="184">
        <v>0</v>
      </c>
      <c r="AT67" s="184">
        <v>0</v>
      </c>
      <c r="AU67" s="184">
        <v>0</v>
      </c>
      <c r="AV67" s="184">
        <v>0.3</v>
      </c>
      <c r="AW67" s="184">
        <v>1.35</v>
      </c>
      <c r="AX67" s="184">
        <v>0</v>
      </c>
      <c r="AY67" s="184">
        <v>0</v>
      </c>
      <c r="AZ67" s="185">
        <v>0.09</v>
      </c>
      <c r="BA67" s="45">
        <f t="shared" si="53"/>
        <v>352.38140600000003</v>
      </c>
      <c r="BB67" s="49">
        <f t="shared" si="54"/>
        <v>8.6610184293893067</v>
      </c>
      <c r="BC67" s="210">
        <f t="shared" si="52"/>
        <v>-1.7050600108494578</v>
      </c>
      <c r="BD67" s="215" t="str">
        <f t="shared" si="3"/>
        <v>Ca</v>
      </c>
      <c r="BE67" s="44" t="str">
        <f t="shared" si="4"/>
        <v>HCO3</v>
      </c>
      <c r="BF67" s="213"/>
      <c r="BG67" s="101">
        <f t="shared" si="55"/>
        <v>0</v>
      </c>
      <c r="BH67" s="101">
        <f t="shared" si="56"/>
        <v>2.0699999999999998</v>
      </c>
      <c r="BI67" s="101">
        <f t="shared" si="57"/>
        <v>81.701999999999998</v>
      </c>
      <c r="BJ67" s="101">
        <f t="shared" si="58"/>
        <v>266.03455600000001</v>
      </c>
      <c r="BK67" s="101">
        <f t="shared" si="59"/>
        <v>0.39600000000000002</v>
      </c>
      <c r="BL67" s="102">
        <f t="shared" si="60"/>
        <v>0.53200000000000003</v>
      </c>
      <c r="BM67" s="101">
        <f t="shared" si="61"/>
        <v>0</v>
      </c>
      <c r="BN67" s="101">
        <f t="shared" si="62"/>
        <v>0.246</v>
      </c>
      <c r="BO67" s="101">
        <f t="shared" si="63"/>
        <v>0</v>
      </c>
      <c r="BP67" s="101">
        <f t="shared" si="64"/>
        <v>0.05</v>
      </c>
      <c r="BQ67" s="101">
        <f t="shared" si="65"/>
        <v>0</v>
      </c>
      <c r="BR67" s="101">
        <f t="shared" si="66"/>
        <v>3.4300000000000003E-3</v>
      </c>
      <c r="BS67" s="101">
        <f t="shared" si="67"/>
        <v>0.64300000000000002</v>
      </c>
      <c r="BT67" s="101">
        <f t="shared" si="68"/>
        <v>0</v>
      </c>
      <c r="BU67" s="101">
        <f t="shared" si="69"/>
        <v>0</v>
      </c>
      <c r="BV67" s="101">
        <f t="shared" si="70"/>
        <v>4.9000000000000002E-2</v>
      </c>
      <c r="BW67" s="103">
        <f t="shared" si="71"/>
        <v>0.65100000000000002</v>
      </c>
      <c r="BX67" s="101">
        <f>BG67/Constants!C$6*Constants!D$6</f>
        <v>0</v>
      </c>
      <c r="BY67" s="101">
        <f>BH67/Constants!C$9*Constants!D$9</f>
        <v>0.170335321950216</v>
      </c>
      <c r="BZ67" s="101">
        <f>BI67/Constants!C$10*Constants!D$10</f>
        <v>4.077149558361195</v>
      </c>
      <c r="CA67" s="101">
        <f>BJ67/Constants!C$21*Constants!D$21</f>
        <v>4.3600000000000003</v>
      </c>
      <c r="CB67" s="101">
        <f>BK67/Constants!C$20*Constants!D$20</f>
        <v>8.2446238182185376E-3</v>
      </c>
      <c r="CC67" s="102">
        <f>BL67/Constants!C$15*Constants!D$15</f>
        <v>1.500578230333117E-2</v>
      </c>
      <c r="CD67" s="102">
        <f>BM67/Constants!C$5*Constants!D$5</f>
        <v>0</v>
      </c>
      <c r="CE67" s="101">
        <f>BN67/Constants!C$8*Constants!D$8</f>
        <v>6.2918336602870197E-3</v>
      </c>
      <c r="CF67" s="102">
        <f>BO67/Constants!C$11*Constants!D$11</f>
        <v>0</v>
      </c>
      <c r="CG67" s="102">
        <f>BP67/Constants!C$7*Constants!D$7</f>
        <v>2.7718798334654599E-3</v>
      </c>
      <c r="CH67" s="101">
        <f>BQ67/Constants!C$13*Constants!D$13</f>
        <v>0</v>
      </c>
      <c r="CI67" s="101">
        <f>BR67/Constants!C$12*Constants!D$12</f>
        <v>1.2284000358134123E-4</v>
      </c>
      <c r="CJ67" s="101">
        <f>BS67/Constants!C$18*Constants!D$18</f>
        <v>1.0370148165709485E-2</v>
      </c>
      <c r="CK67" s="101">
        <f>BT67/Constants!D$18*Constants!E$18</f>
        <v>0</v>
      </c>
      <c r="CL67" s="101">
        <f>BU67/Constants!C$19*Constants!D$19</f>
        <v>0</v>
      </c>
      <c r="CM67" s="102">
        <f>BV67/Constants!C$14/Constants!D$14</f>
        <v>2.5791645612262084E-3</v>
      </c>
      <c r="CN67" s="102">
        <f>BW67/Constants!C$17/Constants!D$17</f>
        <v>8.1472767320784952E-3</v>
      </c>
      <c r="CO67" s="217">
        <f t="shared" si="51"/>
        <v>-1.7050600108494578</v>
      </c>
      <c r="CP67" s="104">
        <f t="shared" si="72"/>
        <v>1.7050600108494578</v>
      </c>
      <c r="CQ67" s="106">
        <f>R67*Constants!E$6</f>
        <v>0</v>
      </c>
      <c r="CR67" s="106">
        <f>T67*Constants!E$8</f>
        <v>0.45263999999999999</v>
      </c>
      <c r="CS67" s="106">
        <f>U67*Constants!E$9</f>
        <v>7.9073999999999991</v>
      </c>
      <c r="CT67" s="106">
        <f>V67*Constants!E$10</f>
        <v>212.42519999999999</v>
      </c>
      <c r="CU67" s="106">
        <f>AE67*Constants!E$21</f>
        <v>190.21470754000001</v>
      </c>
      <c r="CV67" s="106">
        <f>AB67*Constants!E$18</f>
        <v>0.73944999999999994</v>
      </c>
      <c r="CW67" s="106">
        <f>AD67*Constants!E$20</f>
        <v>0.60984000000000005</v>
      </c>
      <c r="CX67" s="107">
        <f>Y67*Constants!E$15</f>
        <v>1.1384800000000002</v>
      </c>
      <c r="CY67" s="218">
        <f t="shared" si="73"/>
        <v>0</v>
      </c>
      <c r="CZ67" s="102">
        <f t="shared" si="74"/>
        <v>4.001608406919134</v>
      </c>
      <c r="DA67" s="102">
        <f t="shared" si="75"/>
        <v>95.782576169217762</v>
      </c>
      <c r="DB67" s="102">
        <f t="shared" si="76"/>
        <v>98.9931084988294</v>
      </c>
      <c r="DC67" s="102">
        <f t="shared" si="77"/>
        <v>0.18719287618553684</v>
      </c>
      <c r="DD67" s="102">
        <f t="shared" si="78"/>
        <v>0.34070390726226524</v>
      </c>
      <c r="DE67" s="102">
        <f t="shared" si="79"/>
        <v>0</v>
      </c>
      <c r="DF67" s="102">
        <f t="shared" si="80"/>
        <v>0.14781111857292847</v>
      </c>
      <c r="DG67" s="102">
        <f t="shared" si="81"/>
        <v>0</v>
      </c>
      <c r="DH67" s="102">
        <f t="shared" si="82"/>
        <v>6.5118482282886997E-2</v>
      </c>
      <c r="DI67" s="102">
        <f t="shared" si="83"/>
        <v>0</v>
      </c>
      <c r="DJ67" s="102">
        <f t="shared" si="84"/>
        <v>2.8858230072840644E-3</v>
      </c>
      <c r="DK67" s="102">
        <f t="shared" si="85"/>
        <v>0.2354525693846366</v>
      </c>
      <c r="DL67" s="102">
        <f t="shared" si="86"/>
        <v>0</v>
      </c>
      <c r="DM67" s="102">
        <f t="shared" si="87"/>
        <v>0</v>
      </c>
      <c r="DN67" s="102">
        <f t="shared" si="88"/>
        <v>5.855952230408297E-2</v>
      </c>
      <c r="DO67" s="102">
        <f t="shared" si="89"/>
        <v>0.18498262603409049</v>
      </c>
      <c r="DP67" s="105">
        <f t="shared" si="90"/>
        <v>0</v>
      </c>
      <c r="DQ67" s="106">
        <f t="shared" si="91"/>
        <v>0</v>
      </c>
      <c r="DR67" s="106">
        <f t="shared" si="92"/>
        <v>95.782576169217762</v>
      </c>
      <c r="DS67" s="94">
        <f t="shared" si="93"/>
        <v>0</v>
      </c>
      <c r="DT67" s="106">
        <f t="shared" si="94"/>
        <v>98.9931084988294</v>
      </c>
      <c r="DU67" s="94">
        <f t="shared" si="45"/>
        <v>0</v>
      </c>
      <c r="DV67" s="106">
        <f t="shared" si="95"/>
        <v>0</v>
      </c>
      <c r="DW67" s="107">
        <f t="shared" si="96"/>
        <v>0</v>
      </c>
      <c r="DX67" s="54" t="str">
        <f t="shared" si="49"/>
        <v>Ca</v>
      </c>
      <c r="DY67" s="92" t="str">
        <f t="shared" si="50"/>
        <v>HCO3</v>
      </c>
    </row>
    <row r="68" spans="1:130" x14ac:dyDescent="0.2">
      <c r="B68" s="63" t="s">
        <v>209</v>
      </c>
      <c r="C68" s="82" t="s">
        <v>309</v>
      </c>
      <c r="D68" s="70" t="s">
        <v>318</v>
      </c>
      <c r="E68" s="77">
        <v>706630</v>
      </c>
      <c r="F68" s="71">
        <v>5222953</v>
      </c>
      <c r="G68" s="71">
        <v>1769</v>
      </c>
      <c r="H68" s="75">
        <v>43340</v>
      </c>
      <c r="I68" s="67">
        <v>9.1999999999999993</v>
      </c>
      <c r="J68" s="113">
        <v>322</v>
      </c>
      <c r="K68" s="112">
        <f t="shared" si="48"/>
        <v>346.36525103999992</v>
      </c>
      <c r="L68" s="64">
        <v>7.82</v>
      </c>
      <c r="M68" s="73">
        <v>395.81472527472516</v>
      </c>
      <c r="N68" s="67"/>
      <c r="O68" s="201"/>
      <c r="P68" s="203">
        <v>0.58499999999999996</v>
      </c>
      <c r="Q68" s="173">
        <v>0</v>
      </c>
      <c r="R68" s="173">
        <v>0.16700000000000001</v>
      </c>
      <c r="S68" s="173">
        <v>0.08</v>
      </c>
      <c r="T68" s="173">
        <v>0.79400000000000004</v>
      </c>
      <c r="U68" s="173">
        <v>7.55</v>
      </c>
      <c r="V68" s="173">
        <v>61.378999999999998</v>
      </c>
      <c r="W68" s="173">
        <v>0</v>
      </c>
      <c r="X68" s="173">
        <v>3.3000000000000002E-2</v>
      </c>
      <c r="Y68" s="173">
        <v>0.83899999999999997</v>
      </c>
      <c r="Z68" s="173">
        <v>2E-3</v>
      </c>
      <c r="AA68" s="173">
        <v>0.73799999999999999</v>
      </c>
      <c r="AB68" s="173">
        <v>3.7029999999999998</v>
      </c>
      <c r="AC68" s="173">
        <v>0</v>
      </c>
      <c r="AD68" s="173">
        <v>2.2570000000000001</v>
      </c>
      <c r="AE68" s="208">
        <v>205.01745599999998</v>
      </c>
      <c r="AF68" s="184">
        <v>0.53</v>
      </c>
      <c r="AG68" s="184">
        <v>0.51</v>
      </c>
      <c r="AH68" s="184">
        <v>0.08</v>
      </c>
      <c r="AI68" s="184">
        <v>0.13</v>
      </c>
      <c r="AJ68" s="184">
        <v>0.21</v>
      </c>
      <c r="AK68" s="184">
        <v>3.63</v>
      </c>
      <c r="AL68" s="184">
        <v>0.02</v>
      </c>
      <c r="AM68" s="184">
        <v>0.25</v>
      </c>
      <c r="AN68" s="184">
        <v>0.96</v>
      </c>
      <c r="AO68" s="184">
        <v>0.37</v>
      </c>
      <c r="AP68" s="184">
        <v>2.38</v>
      </c>
      <c r="AQ68" s="184">
        <v>0.09</v>
      </c>
      <c r="AR68" s="184">
        <v>0.2462</v>
      </c>
      <c r="AS68" s="184">
        <v>0</v>
      </c>
      <c r="AT68" s="184">
        <v>0.01</v>
      </c>
      <c r="AU68" s="184">
        <v>0</v>
      </c>
      <c r="AV68" s="184">
        <v>0.27</v>
      </c>
      <c r="AW68" s="184">
        <v>20.309999999999999</v>
      </c>
      <c r="AX68" s="184">
        <v>0</v>
      </c>
      <c r="AY68" s="184">
        <v>0.01</v>
      </c>
      <c r="AZ68" s="185">
        <v>2.4</v>
      </c>
      <c r="BA68" s="45">
        <f t="shared" si="53"/>
        <v>282.59186219999998</v>
      </c>
      <c r="BB68" s="49">
        <f t="shared" si="54"/>
        <v>7.2200425697011488</v>
      </c>
      <c r="BC68" s="210">
        <f t="shared" si="52"/>
        <v>2.9465699032327857</v>
      </c>
      <c r="BD68" s="215" t="str">
        <f t="shared" si="3"/>
        <v>Ca</v>
      </c>
      <c r="BE68" s="44" t="str">
        <f t="shared" si="4"/>
        <v>HCO3</v>
      </c>
      <c r="BF68" s="213"/>
      <c r="BG68" s="101">
        <f t="shared" si="55"/>
        <v>0.16700000000000001</v>
      </c>
      <c r="BH68" s="101">
        <f t="shared" si="56"/>
        <v>7.55</v>
      </c>
      <c r="BI68" s="101">
        <f t="shared" si="57"/>
        <v>61.378999999999998</v>
      </c>
      <c r="BJ68" s="101">
        <f t="shared" si="58"/>
        <v>205.01745599999998</v>
      </c>
      <c r="BK68" s="101">
        <f t="shared" si="59"/>
        <v>2.2570000000000001</v>
      </c>
      <c r="BL68" s="102">
        <f t="shared" si="60"/>
        <v>0.83899999999999997</v>
      </c>
      <c r="BM68" s="101">
        <f t="shared" si="61"/>
        <v>0</v>
      </c>
      <c r="BN68" s="101">
        <f t="shared" si="62"/>
        <v>0.79400000000000004</v>
      </c>
      <c r="BO68" s="101">
        <f t="shared" si="63"/>
        <v>0</v>
      </c>
      <c r="BP68" s="101">
        <f t="shared" si="64"/>
        <v>0.08</v>
      </c>
      <c r="BQ68" s="101">
        <f t="shared" si="65"/>
        <v>2.0999999999999998E-4</v>
      </c>
      <c r="BR68" s="101">
        <f t="shared" si="66"/>
        <v>3.63E-3</v>
      </c>
      <c r="BS68" s="101">
        <f t="shared" si="67"/>
        <v>3.7029999999999998</v>
      </c>
      <c r="BT68" s="101">
        <f t="shared" si="68"/>
        <v>2E-3</v>
      </c>
      <c r="BU68" s="101">
        <f t="shared" si="69"/>
        <v>0</v>
      </c>
      <c r="BV68" s="101">
        <f t="shared" si="70"/>
        <v>3.3000000000000002E-2</v>
      </c>
      <c r="BW68" s="103">
        <f t="shared" si="71"/>
        <v>0.73799999999999999</v>
      </c>
      <c r="BX68" s="101">
        <f>BG68/Constants!C$6*Constants!D$6</f>
        <v>7.2640910316749173E-3</v>
      </c>
      <c r="BY68" s="101">
        <f>BH68/Constants!C$9*Constants!D$9</f>
        <v>0.62127134334499079</v>
      </c>
      <c r="BZ68" s="101">
        <f>BI68/Constants!C$10*Constants!D$10</f>
        <v>3.0629771944707818</v>
      </c>
      <c r="CA68" s="101">
        <f>BJ68/Constants!C$21*Constants!D$21</f>
        <v>3.36</v>
      </c>
      <c r="CB68" s="101">
        <f>BK68/Constants!C$20*Constants!D$20</f>
        <v>4.6990191812422318E-2</v>
      </c>
      <c r="CC68" s="102">
        <f>BL68/Constants!C$15*Constants!D$15</f>
        <v>2.3665134121230922E-2</v>
      </c>
      <c r="CD68" s="102">
        <f>BM68/Constants!C$5*Constants!D$5</f>
        <v>0</v>
      </c>
      <c r="CE68" s="101">
        <f>BN68/Constants!C$8*Constants!D$8</f>
        <v>2.030778831816217E-2</v>
      </c>
      <c r="CF68" s="102">
        <f>BO68/Constants!C$11*Constants!D$11</f>
        <v>0</v>
      </c>
      <c r="CG68" s="102">
        <f>BP68/Constants!C$7*Constants!D$7</f>
        <v>4.4350077335447357E-3</v>
      </c>
      <c r="CH68" s="101">
        <f>BQ68/Constants!C$13*Constants!D$13</f>
        <v>7.6579451180599873E-6</v>
      </c>
      <c r="CI68" s="101">
        <f>BR68/Constants!C$12*Constants!D$12</f>
        <v>1.3000268600590922E-4</v>
      </c>
      <c r="CJ68" s="101">
        <f>BS68/Constants!C$18*Constants!D$18</f>
        <v>5.9721086559288053E-2</v>
      </c>
      <c r="CK68" s="101">
        <f>BT68/Constants!D$18*Constants!E$18</f>
        <v>2.3E-3</v>
      </c>
      <c r="CL68" s="101">
        <f>BU68/Constants!C$19*Constants!D$19</f>
        <v>0</v>
      </c>
      <c r="CM68" s="102">
        <f>BV68/Constants!C$14/Constants!D$14</f>
        <v>1.7369883779686712E-3</v>
      </c>
      <c r="CN68" s="102">
        <f>BW68/Constants!C$17/Constants!D$17</f>
        <v>9.2360832999599518E-3</v>
      </c>
      <c r="CO68" s="217">
        <f t="shared" si="51"/>
        <v>2.9465699032327857</v>
      </c>
      <c r="CP68" s="104">
        <f t="shared" si="72"/>
        <v>2.9465699032327857</v>
      </c>
      <c r="CQ68" s="106">
        <f>R68*Constants!E$6</f>
        <v>0.36072000000000004</v>
      </c>
      <c r="CR68" s="106">
        <f>T68*Constants!E$8</f>
        <v>1.46096</v>
      </c>
      <c r="CS68" s="106">
        <f>U68*Constants!E$9</f>
        <v>28.840999999999998</v>
      </c>
      <c r="CT68" s="106">
        <f>V68*Constants!E$10</f>
        <v>159.58539999999999</v>
      </c>
      <c r="CU68" s="106">
        <f>AE68*Constants!E$21</f>
        <v>146.58748103999997</v>
      </c>
      <c r="CV68" s="106">
        <f>AB68*Constants!E$18</f>
        <v>4.2584499999999998</v>
      </c>
      <c r="CW68" s="106">
        <f>AD68*Constants!E$20</f>
        <v>3.4757800000000003</v>
      </c>
      <c r="CX68" s="107">
        <f>Y68*Constants!E$15</f>
        <v>1.7954600000000001</v>
      </c>
      <c r="CY68" s="218">
        <f t="shared" si="73"/>
        <v>0.19546078319749191</v>
      </c>
      <c r="CZ68" s="102">
        <f t="shared" si="74"/>
        <v>16.71705142719971</v>
      </c>
      <c r="DA68" s="102">
        <f t="shared" si="75"/>
        <v>82.418009181979116</v>
      </c>
      <c r="DB68" s="102">
        <f t="shared" si="76"/>
        <v>95.900004129412395</v>
      </c>
      <c r="DC68" s="102">
        <f t="shared" si="77"/>
        <v>1.3411784490634466</v>
      </c>
      <c r="DD68" s="102">
        <f t="shared" si="78"/>
        <v>0.67544239879438805</v>
      </c>
      <c r="DE68" s="102">
        <f t="shared" si="79"/>
        <v>0</v>
      </c>
      <c r="DF68" s="102">
        <f t="shared" si="80"/>
        <v>0.54643811488161043</v>
      </c>
      <c r="DG68" s="102">
        <f t="shared" si="81"/>
        <v>0</v>
      </c>
      <c r="DH68" s="102">
        <f t="shared" si="82"/>
        <v>0.11933634659940502</v>
      </c>
      <c r="DI68" s="102">
        <f t="shared" si="83"/>
        <v>2.0605853422438233E-4</v>
      </c>
      <c r="DJ68" s="102">
        <f t="shared" si="84"/>
        <v>3.4980876084414413E-3</v>
      </c>
      <c r="DK68" s="102">
        <f t="shared" si="85"/>
        <v>1.7045394189430714</v>
      </c>
      <c r="DL68" s="102">
        <f t="shared" si="86"/>
        <v>6.5645836160014445E-2</v>
      </c>
      <c r="DM68" s="102">
        <f t="shared" si="87"/>
        <v>0</v>
      </c>
      <c r="DN68" s="102">
        <f t="shared" si="88"/>
        <v>4.9576545422600274E-2</v>
      </c>
      <c r="DO68" s="102">
        <f t="shared" si="89"/>
        <v>0.26361322220409417</v>
      </c>
      <c r="DP68" s="105">
        <f t="shared" si="90"/>
        <v>0</v>
      </c>
      <c r="DQ68" s="106">
        <f t="shared" si="91"/>
        <v>0</v>
      </c>
      <c r="DR68" s="106">
        <f t="shared" si="92"/>
        <v>82.418009181979116</v>
      </c>
      <c r="DS68" s="94">
        <f t="shared" si="93"/>
        <v>0</v>
      </c>
      <c r="DT68" s="106">
        <f t="shared" si="94"/>
        <v>95.900004129412395</v>
      </c>
      <c r="DU68" s="94">
        <f t="shared" si="45"/>
        <v>0</v>
      </c>
      <c r="DV68" s="106">
        <f t="shared" si="95"/>
        <v>0</v>
      </c>
      <c r="DW68" s="107">
        <f t="shared" si="96"/>
        <v>0</v>
      </c>
      <c r="DX68" s="54" t="str">
        <f t="shared" si="49"/>
        <v>Ca</v>
      </c>
      <c r="DY68" s="92" t="str">
        <f t="shared" si="50"/>
        <v>HCO3</v>
      </c>
    </row>
    <row r="69" spans="1:130" s="1" customFormat="1" x14ac:dyDescent="0.2">
      <c r="A69" s="2"/>
      <c r="B69" s="63" t="s">
        <v>210</v>
      </c>
      <c r="C69" s="82" t="s">
        <v>300</v>
      </c>
      <c r="D69" s="70" t="s">
        <v>318</v>
      </c>
      <c r="E69" s="77">
        <v>705800</v>
      </c>
      <c r="F69" s="71">
        <v>5220792</v>
      </c>
      <c r="G69" s="71">
        <v>2178</v>
      </c>
      <c r="H69" s="75">
        <v>43336</v>
      </c>
      <c r="I69" s="67">
        <v>6.5</v>
      </c>
      <c r="J69" s="113">
        <v>171</v>
      </c>
      <c r="K69" s="112">
        <f t="shared" si="48"/>
        <v>176.94616069</v>
      </c>
      <c r="L69" s="64">
        <v>8.25</v>
      </c>
      <c r="M69" s="73">
        <v>455.09670329670325</v>
      </c>
      <c r="N69" s="67">
        <v>10.4</v>
      </c>
      <c r="O69" s="201" t="s">
        <v>314</v>
      </c>
      <c r="P69" s="203">
        <v>0.43</v>
      </c>
      <c r="Q69" s="173">
        <v>0</v>
      </c>
      <c r="R69" s="173">
        <v>1.7589999999999999</v>
      </c>
      <c r="S69" s="173">
        <v>0.252</v>
      </c>
      <c r="T69" s="173">
        <v>0.44800000000000001</v>
      </c>
      <c r="U69" s="173">
        <v>6.01</v>
      </c>
      <c r="V69" s="173">
        <v>25.722999999999999</v>
      </c>
      <c r="W69" s="173">
        <v>0</v>
      </c>
      <c r="X69" s="173">
        <v>3.5999999999999997E-2</v>
      </c>
      <c r="Y69" s="173">
        <v>0.46300000000000002</v>
      </c>
      <c r="Z69" s="173">
        <v>2.8000000000000001E-2</v>
      </c>
      <c r="AA69" s="173">
        <v>0.377</v>
      </c>
      <c r="AB69" s="173">
        <v>1.2989999999999999</v>
      </c>
      <c r="AC69" s="173">
        <v>0.46700000000000003</v>
      </c>
      <c r="AD69" s="173">
        <v>10.587</v>
      </c>
      <c r="AE69" s="208">
        <v>89.084965999999994</v>
      </c>
      <c r="AF69" s="184">
        <v>1.31</v>
      </c>
      <c r="AG69" s="184">
        <v>0.2</v>
      </c>
      <c r="AH69" s="184">
        <v>0.01</v>
      </c>
      <c r="AI69" s="184">
        <v>0.06</v>
      </c>
      <c r="AJ69" s="184">
        <v>0.06</v>
      </c>
      <c r="AK69" s="184">
        <v>1.06</v>
      </c>
      <c r="AL69" s="184">
        <v>0</v>
      </c>
      <c r="AM69" s="184">
        <v>0.09</v>
      </c>
      <c r="AN69" s="184">
        <v>0.51</v>
      </c>
      <c r="AO69" s="184">
        <v>4</v>
      </c>
      <c r="AP69" s="184">
        <v>5.49</v>
      </c>
      <c r="AQ69" s="184">
        <v>0.64</v>
      </c>
      <c r="AR69" s="184">
        <v>1.1823999999999999</v>
      </c>
      <c r="AS69" s="184">
        <v>0</v>
      </c>
      <c r="AT69" s="184">
        <v>0</v>
      </c>
      <c r="AU69" s="184">
        <v>0</v>
      </c>
      <c r="AV69" s="184">
        <v>0.13</v>
      </c>
      <c r="AW69" s="184">
        <v>1.82</v>
      </c>
      <c r="AX69" s="184">
        <v>0</v>
      </c>
      <c r="AY69" s="184">
        <v>0.01</v>
      </c>
      <c r="AZ69" s="190">
        <v>15.3</v>
      </c>
      <c r="BA69" s="45">
        <f t="shared" si="53"/>
        <v>136.56583839999999</v>
      </c>
      <c r="BB69" s="49">
        <f t="shared" si="54"/>
        <v>3.648169388107934</v>
      </c>
      <c r="BC69" s="210">
        <f t="shared" si="52"/>
        <v>3.0750522243636094</v>
      </c>
      <c r="BD69" s="215" t="str">
        <f t="shared" si="3"/>
        <v>Ca-Mg</v>
      </c>
      <c r="BE69" s="44" t="str">
        <f t="shared" si="4"/>
        <v>HCO3</v>
      </c>
      <c r="BF69" s="213"/>
      <c r="BG69" s="101">
        <f t="shared" si="55"/>
        <v>1.7589999999999999</v>
      </c>
      <c r="BH69" s="101">
        <f t="shared" si="56"/>
        <v>6.01</v>
      </c>
      <c r="BI69" s="101">
        <f t="shared" si="57"/>
        <v>25.722999999999999</v>
      </c>
      <c r="BJ69" s="101">
        <f t="shared" si="58"/>
        <v>89.084965999999994</v>
      </c>
      <c r="BK69" s="101">
        <f t="shared" si="59"/>
        <v>10.587</v>
      </c>
      <c r="BL69" s="102">
        <f t="shared" si="60"/>
        <v>0.46300000000000002</v>
      </c>
      <c r="BM69" s="101">
        <f t="shared" si="61"/>
        <v>0</v>
      </c>
      <c r="BN69" s="101">
        <f t="shared" si="62"/>
        <v>0.44800000000000001</v>
      </c>
      <c r="BO69" s="101">
        <f t="shared" si="63"/>
        <v>0</v>
      </c>
      <c r="BP69" s="101">
        <f t="shared" si="64"/>
        <v>0.252</v>
      </c>
      <c r="BQ69" s="101">
        <f t="shared" si="65"/>
        <v>5.9999999999999995E-5</v>
      </c>
      <c r="BR69" s="101">
        <f t="shared" si="66"/>
        <v>1.06E-3</v>
      </c>
      <c r="BS69" s="101">
        <f t="shared" si="67"/>
        <v>1.2989999999999999</v>
      </c>
      <c r="BT69" s="101">
        <f t="shared" si="68"/>
        <v>2.8000000000000001E-2</v>
      </c>
      <c r="BU69" s="101">
        <f t="shared" si="69"/>
        <v>0.46700000000000003</v>
      </c>
      <c r="BV69" s="101">
        <f t="shared" si="70"/>
        <v>3.5999999999999997E-2</v>
      </c>
      <c r="BW69" s="103">
        <f t="shared" si="71"/>
        <v>0.377</v>
      </c>
      <c r="BX69" s="101">
        <f>BG69/Constants!C$6*Constants!D$6</f>
        <v>7.6512192363569931E-2</v>
      </c>
      <c r="BY69" s="101">
        <f>BH69/Constants!C$9*Constants!D$9</f>
        <v>0.49454844682164162</v>
      </c>
      <c r="BZ69" s="101">
        <f>BI69/Constants!C$10*Constants!D$10</f>
        <v>1.2836468885672936</v>
      </c>
      <c r="CA69" s="101">
        <f>BJ69/Constants!C$21*Constants!D$21</f>
        <v>1.46</v>
      </c>
      <c r="CB69" s="101">
        <f>BK69/Constants!C$20*Constants!D$20</f>
        <v>0.22041876859464557</v>
      </c>
      <c r="CC69" s="102">
        <f>BL69/Constants!C$15*Constants!D$15</f>
        <v>1.3059543621132203E-2</v>
      </c>
      <c r="CD69" s="102">
        <f>BM69/Constants!C$5*Constants!D$5</f>
        <v>0</v>
      </c>
      <c r="CE69" s="101">
        <f>BN69/Constants!C$8*Constants!D$8</f>
        <v>1.1458298698408882E-2</v>
      </c>
      <c r="CF69" s="102">
        <f>BO69/Constants!C$11*Constants!D$11</f>
        <v>0</v>
      </c>
      <c r="CG69" s="102">
        <f>BP69/Constants!C$7*Constants!D$7</f>
        <v>1.3970274360665917E-2</v>
      </c>
      <c r="CH69" s="101">
        <f>BQ69/Constants!C$13*Constants!D$13</f>
        <v>2.1879843194457105E-6</v>
      </c>
      <c r="CI69" s="101">
        <f>BR69/Constants!C$12*Constants!D$12</f>
        <v>3.7962216850210403E-5</v>
      </c>
      <c r="CJ69" s="101">
        <f>BS69/Constants!C$18*Constants!D$18</f>
        <v>2.094995718080345E-2</v>
      </c>
      <c r="CK69" s="101">
        <f>BT69/Constants!D$18*Constants!E$18</f>
        <v>3.2199999999999999E-2</v>
      </c>
      <c r="CL69" s="101">
        <f>BU69/Constants!C$19*Constants!D$19</f>
        <v>1.4751809492120786E-2</v>
      </c>
      <c r="CM69" s="102">
        <f>BV69/Constants!C$14/Constants!D$14</f>
        <v>1.8948964123294591E-3</v>
      </c>
      <c r="CN69" s="102">
        <f>BW69/Constants!C$17/Constants!D$17</f>
        <v>4.7181617941529841E-3</v>
      </c>
      <c r="CO69" s="217">
        <f t="shared" si="51"/>
        <v>3.0750522243636094</v>
      </c>
      <c r="CP69" s="104">
        <f t="shared" si="72"/>
        <v>3.0750522243636094</v>
      </c>
      <c r="CQ69" s="106">
        <f>R69*Constants!E$6</f>
        <v>3.7994400000000002</v>
      </c>
      <c r="CR69" s="106">
        <f>T69*Constants!E$8</f>
        <v>0.82432000000000005</v>
      </c>
      <c r="CS69" s="106">
        <f>U69*Constants!E$9</f>
        <v>22.958199999999998</v>
      </c>
      <c r="CT69" s="106">
        <f>V69*Constants!E$10</f>
        <v>66.879800000000003</v>
      </c>
      <c r="CU69" s="106">
        <f>AE69*Constants!E$21</f>
        <v>63.69575068999999</v>
      </c>
      <c r="CV69" s="106">
        <f>AB69*Constants!E$18</f>
        <v>1.4938499999999999</v>
      </c>
      <c r="CW69" s="106">
        <f>AD69*Constants!E$20</f>
        <v>16.303979999999999</v>
      </c>
      <c r="CX69" s="107">
        <f>Y69*Constants!E$15</f>
        <v>0.99082000000000015</v>
      </c>
      <c r="CY69" s="218">
        <f t="shared" si="73"/>
        <v>4.0694159562092613</v>
      </c>
      <c r="CZ69" s="102">
        <f t="shared" si="74"/>
        <v>26.303302499180859</v>
      </c>
      <c r="DA69" s="102">
        <f t="shared" si="75"/>
        <v>68.272689216016957</v>
      </c>
      <c r="DB69" s="102">
        <f t="shared" si="76"/>
        <v>82.579506071996548</v>
      </c>
      <c r="DC69" s="102">
        <f t="shared" si="77"/>
        <v>12.467173314755845</v>
      </c>
      <c r="DD69" s="102">
        <f t="shared" si="78"/>
        <v>0.7386648368210893</v>
      </c>
      <c r="DE69" s="102">
        <f t="shared" si="79"/>
        <v>0</v>
      </c>
      <c r="DF69" s="102">
        <f t="shared" si="80"/>
        <v>0.60942683922514773</v>
      </c>
      <c r="DG69" s="102">
        <f t="shared" si="81"/>
        <v>0</v>
      </c>
      <c r="DH69" s="102">
        <f t="shared" si="82"/>
        <v>0.74303004056884991</v>
      </c>
      <c r="DI69" s="102">
        <f t="shared" si="83"/>
        <v>1.1637123478541763E-4</v>
      </c>
      <c r="DJ69" s="102">
        <f t="shared" si="84"/>
        <v>2.0190775641252888E-3</v>
      </c>
      <c r="DK69" s="102">
        <f t="shared" si="85"/>
        <v>1.1849569289179631</v>
      </c>
      <c r="DL69" s="102">
        <f t="shared" si="86"/>
        <v>1.8212740380262251</v>
      </c>
      <c r="DM69" s="102">
        <f t="shared" si="87"/>
        <v>0.8343816037859757</v>
      </c>
      <c r="DN69" s="102">
        <f t="shared" si="88"/>
        <v>0.10717781492312674</v>
      </c>
      <c r="DO69" s="102">
        <f t="shared" si="89"/>
        <v>0.26686539077323179</v>
      </c>
      <c r="DP69" s="105">
        <f t="shared" si="90"/>
        <v>0</v>
      </c>
      <c r="DQ69" s="106">
        <f t="shared" si="91"/>
        <v>26.303302499180859</v>
      </c>
      <c r="DR69" s="106">
        <f t="shared" si="92"/>
        <v>68.272689216016957</v>
      </c>
      <c r="DS69" s="94">
        <f t="shared" si="93"/>
        <v>0</v>
      </c>
      <c r="DT69" s="106">
        <f t="shared" si="94"/>
        <v>82.579506071996548</v>
      </c>
      <c r="DU69" s="94">
        <f t="shared" si="45"/>
        <v>0</v>
      </c>
      <c r="DV69" s="106">
        <f t="shared" si="95"/>
        <v>0</v>
      </c>
      <c r="DW69" s="107">
        <f t="shared" si="96"/>
        <v>0</v>
      </c>
      <c r="DX69" s="54" t="str">
        <f t="shared" si="49"/>
        <v>Ca-Mg</v>
      </c>
      <c r="DY69" s="92" t="str">
        <f t="shared" si="50"/>
        <v>HCO3</v>
      </c>
      <c r="DZ69" s="3"/>
    </row>
    <row r="70" spans="1:130" x14ac:dyDescent="0.2">
      <c r="B70" s="63" t="s">
        <v>211</v>
      </c>
      <c r="C70" s="82" t="s">
        <v>310</v>
      </c>
      <c r="D70" s="70" t="s">
        <v>318</v>
      </c>
      <c r="E70" s="77">
        <v>706656</v>
      </c>
      <c r="F70" s="71">
        <v>5222933</v>
      </c>
      <c r="G70" s="71">
        <v>1175</v>
      </c>
      <c r="H70" s="75">
        <v>43337</v>
      </c>
      <c r="I70" s="67">
        <v>6</v>
      </c>
      <c r="J70" s="113">
        <v>344</v>
      </c>
      <c r="K70" s="112">
        <f t="shared" si="48"/>
        <v>346.43021000000005</v>
      </c>
      <c r="L70" s="64">
        <v>7.85</v>
      </c>
      <c r="M70" s="73">
        <v>460.46373626373622</v>
      </c>
      <c r="N70" s="67">
        <v>9.66</v>
      </c>
      <c r="O70" s="201">
        <v>96.6</v>
      </c>
      <c r="P70" s="203">
        <v>0.16</v>
      </c>
      <c r="Q70" s="173">
        <v>0</v>
      </c>
      <c r="R70" s="173">
        <v>1.286</v>
      </c>
      <c r="S70" s="173">
        <v>0.25</v>
      </c>
      <c r="T70" s="173">
        <v>0.79600000000000004</v>
      </c>
      <c r="U70" s="173">
        <v>9.0609999999999999</v>
      </c>
      <c r="V70" s="173">
        <v>59.408999999999999</v>
      </c>
      <c r="W70" s="173">
        <v>0.126</v>
      </c>
      <c r="X70" s="173">
        <v>2.5999999999999999E-2</v>
      </c>
      <c r="Y70" s="173">
        <v>0.66100000000000003</v>
      </c>
      <c r="Z70" s="173">
        <v>4.9000000000000002E-2</v>
      </c>
      <c r="AA70" s="173">
        <v>0.76800000000000002</v>
      </c>
      <c r="AB70" s="173">
        <v>2.931</v>
      </c>
      <c r="AC70" s="173">
        <v>0.113</v>
      </c>
      <c r="AD70" s="173">
        <v>2.5299999999999998</v>
      </c>
      <c r="AE70" s="209">
        <v>202</v>
      </c>
      <c r="AF70" s="184">
        <v>0.7</v>
      </c>
      <c r="AG70" s="184">
        <v>7.0000000000000007E-2</v>
      </c>
      <c r="AH70" s="184">
        <v>0.05</v>
      </c>
      <c r="AI70" s="184">
        <v>0.14000000000000001</v>
      </c>
      <c r="AJ70" s="184">
        <v>0.02</v>
      </c>
      <c r="AK70" s="184">
        <v>1.45</v>
      </c>
      <c r="AL70" s="184">
        <v>0.01</v>
      </c>
      <c r="AM70" s="184">
        <v>0.28000000000000003</v>
      </c>
      <c r="AN70" s="184">
        <v>1.1399999999999999</v>
      </c>
      <c r="AO70" s="184">
        <v>0.62</v>
      </c>
      <c r="AP70" s="184">
        <v>4.3</v>
      </c>
      <c r="AQ70" s="184">
        <v>0.66</v>
      </c>
      <c r="AR70" s="184">
        <v>0.2326</v>
      </c>
      <c r="AS70" s="184">
        <v>0</v>
      </c>
      <c r="AT70" s="184">
        <v>0</v>
      </c>
      <c r="AU70" s="184">
        <v>0</v>
      </c>
      <c r="AV70" s="184">
        <v>0.27</v>
      </c>
      <c r="AW70" s="184">
        <v>23.11</v>
      </c>
      <c r="AX70" s="184">
        <v>0</v>
      </c>
      <c r="AY70" s="184">
        <v>0.02</v>
      </c>
      <c r="AZ70" s="185">
        <v>2.4500000000000002</v>
      </c>
      <c r="BA70" s="45">
        <f t="shared" ref="BA70:BA101" si="97">SUM(Q70:AE70)+SUM(AF70:AZ70)/1000</f>
        <v>280.04152259999995</v>
      </c>
      <c r="BB70" s="49">
        <f t="shared" ref="BB70:BB101" si="98">SUM(BX70:CN70)</f>
        <v>7.3033974835918727</v>
      </c>
      <c r="BC70" s="210">
        <f t="shared" si="52"/>
        <v>4.153216625052143</v>
      </c>
      <c r="BD70" s="215" t="str">
        <f t="shared" ref="BD70:BD133" si="99">DX70</f>
        <v>Ca</v>
      </c>
      <c r="BE70" s="44" t="str">
        <f t="shared" ref="BE70:BE133" si="100">DY70</f>
        <v>HCO3</v>
      </c>
      <c r="BF70" s="213" t="s">
        <v>344</v>
      </c>
      <c r="BG70" s="101">
        <f t="shared" ref="BG70:BG101" si="101">IF(ISNUMBER(R70),R70,0)</f>
        <v>1.286</v>
      </c>
      <c r="BH70" s="101">
        <f t="shared" ref="BH70:BH101" si="102">IF(ISNUMBER(U70),U70,0)</f>
        <v>9.0609999999999999</v>
      </c>
      <c r="BI70" s="101">
        <f t="shared" ref="BI70:BI101" si="103">IF(ISNUMBER(V70),V70,0)</f>
        <v>59.408999999999999</v>
      </c>
      <c r="BJ70" s="101">
        <f t="shared" ref="BJ70:BJ101" si="104">IF(ISNUMBER(AE70),AE70,0)</f>
        <v>202</v>
      </c>
      <c r="BK70" s="101">
        <f t="shared" ref="BK70:BK101" si="105">IF(ISNUMBER(AD70),AD70,0)</f>
        <v>2.5299999999999998</v>
      </c>
      <c r="BL70" s="102">
        <f t="shared" ref="BL70:BL101" si="106">IF(ISNUMBER(Y70),Y70,0)</f>
        <v>0.66100000000000003</v>
      </c>
      <c r="BM70" s="101">
        <f t="shared" ref="BM70:BM101" si="107">IF(ISNUMBER(Q70),Q70,0)</f>
        <v>0</v>
      </c>
      <c r="BN70" s="101">
        <f t="shared" ref="BN70:BN101" si="108">IF(ISNUMBER(T70),T70,0)</f>
        <v>0.79600000000000004</v>
      </c>
      <c r="BO70" s="101">
        <f t="shared" ref="BO70:BO101" si="109">IF(ISNUMBER(W70),W70,0)</f>
        <v>0.126</v>
      </c>
      <c r="BP70" s="101">
        <f t="shared" ref="BP70:BP101" si="110">IF(ISNUMBER(S70),S70,0)</f>
        <v>0.25</v>
      </c>
      <c r="BQ70" s="101">
        <f t="shared" ref="BQ70:BQ101" si="111">IF(ISNUMBER(AJ70),AJ70,0)/1000</f>
        <v>2.0000000000000002E-5</v>
      </c>
      <c r="BR70" s="101">
        <f t="shared" ref="BR70:BR101" si="112">IF(ISNUMBER(AK70),AK70,0)/1000</f>
        <v>1.4499999999999999E-3</v>
      </c>
      <c r="BS70" s="101">
        <f t="shared" ref="BS70:BS101" si="113">IF(ISNUMBER(AB70),AB70,0)</f>
        <v>2.931</v>
      </c>
      <c r="BT70" s="101">
        <f t="shared" ref="BT70:BT101" si="114">IF(ISNUMBER(Z70),Z70,0)</f>
        <v>4.9000000000000002E-2</v>
      </c>
      <c r="BU70" s="101">
        <f t="shared" ref="BU70:BU101" si="115">IF(ISNUMBER(AC70),AC70,0)</f>
        <v>0.113</v>
      </c>
      <c r="BV70" s="101">
        <f t="shared" ref="BV70:BV101" si="116">IF(ISNUMBER(X70),X70,0)</f>
        <v>2.5999999999999999E-2</v>
      </c>
      <c r="BW70" s="103">
        <f t="shared" ref="BW70:BW101" si="117">IF(ISNUMBER(AA70),AA70,0)</f>
        <v>0.76800000000000002</v>
      </c>
      <c r="BX70" s="101">
        <f>BG70/Constants!C$6*Constants!D$6</f>
        <v>5.5937850699005649E-2</v>
      </c>
      <c r="BY70" s="101">
        <f>BH70/Constants!C$9*Constants!D$9</f>
        <v>0.74560789960913387</v>
      </c>
      <c r="BZ70" s="101">
        <f>BI70/Constants!C$10*Constants!D$10</f>
        <v>2.9646688956534755</v>
      </c>
      <c r="CA70" s="101">
        <f>BJ70/Constants!C$21*Constants!D$21</f>
        <v>3.310547371146777</v>
      </c>
      <c r="CB70" s="101">
        <f>BK70/Constants!C$20*Constants!D$20</f>
        <v>5.2673985505285091E-2</v>
      </c>
      <c r="CC70" s="102">
        <f>BL70/Constants!C$15*Constants!D$15</f>
        <v>1.864440244831185E-2</v>
      </c>
      <c r="CD70" s="102">
        <f>BM70/Constants!C$5*Constants!D$5</f>
        <v>0</v>
      </c>
      <c r="CE70" s="101">
        <f>BN70/Constants!C$8*Constants!D$8</f>
        <v>2.0358941437351497E-2</v>
      </c>
      <c r="CF70" s="102">
        <f>BO70/Constants!C$11*Constants!D$11</f>
        <v>2.8760556950467929E-3</v>
      </c>
      <c r="CG70" s="102">
        <f>BP70/Constants!C$7*Constants!D$7</f>
        <v>1.3859399167327298E-2</v>
      </c>
      <c r="CH70" s="101">
        <f>BQ70/Constants!C$13*Constants!D$13</f>
        <v>7.2932810648190366E-7</v>
      </c>
      <c r="CI70" s="101">
        <f>BR70/Constants!C$12*Constants!D$12</f>
        <v>5.1929447578118004E-5</v>
      </c>
      <c r="CJ70" s="101">
        <f>BS70/Constants!C$18*Constants!D$18</f>
        <v>4.7270457657378695E-2</v>
      </c>
      <c r="CK70" s="101">
        <f>BT70/Constants!D$18*Constants!E$18</f>
        <v>5.6349999999999997E-2</v>
      </c>
      <c r="CL70" s="101">
        <f>BU70/Constants!C$19*Constants!D$19</f>
        <v>3.5694956586930383E-3</v>
      </c>
      <c r="CM70" s="102">
        <f>BV70/Constants!C$14/Constants!D$14</f>
        <v>1.3685362977934983E-3</v>
      </c>
      <c r="CN70" s="102">
        <f>BW70/Constants!C$17/Constants!D$17</f>
        <v>9.6115338406087304E-3</v>
      </c>
      <c r="CO70" s="217">
        <f t="shared" si="51"/>
        <v>4.153216625052143</v>
      </c>
      <c r="CP70" s="104">
        <f t="shared" ref="CP70:CP101" si="118">ABS(BC70)</f>
        <v>4.153216625052143</v>
      </c>
      <c r="CQ70" s="106">
        <f>R70*Constants!E$6</f>
        <v>2.7777600000000002</v>
      </c>
      <c r="CR70" s="106">
        <f>T70*Constants!E$8</f>
        <v>1.4646400000000002</v>
      </c>
      <c r="CS70" s="106">
        <f>U70*Constants!E$9</f>
        <v>34.613019999999999</v>
      </c>
      <c r="CT70" s="106">
        <f>V70*Constants!E$10</f>
        <v>154.46340000000001</v>
      </c>
      <c r="CU70" s="106">
        <f>AE70*Constants!E$21</f>
        <v>144.43</v>
      </c>
      <c r="CV70" s="106">
        <f>AB70*Constants!E$18</f>
        <v>3.3706499999999999</v>
      </c>
      <c r="CW70" s="106">
        <f>AD70*Constants!E$20</f>
        <v>3.8961999999999999</v>
      </c>
      <c r="CX70" s="107">
        <f>Y70*Constants!E$15</f>
        <v>1.4145400000000001</v>
      </c>
      <c r="CY70" s="218">
        <f t="shared" ref="CY70:CY101" si="119">BX70/SUM($BX70:$BZ70,$CD70:$CI70)*100</f>
        <v>1.4707475937340808</v>
      </c>
      <c r="CZ70" s="102">
        <f t="shared" ref="CZ70:CZ101" si="120">BY70/SUM($BX70:$BZ70,$CD70:$CI70)*100</f>
        <v>19.60391775007453</v>
      </c>
      <c r="DA70" s="102">
        <f t="shared" ref="DA70:DA101" si="121">BZ70/SUM($BX70:$BZ70,$CD70:$CI70)*100</f>
        <v>77.948644612084323</v>
      </c>
      <c r="DB70" s="102">
        <f t="shared" ref="DB70:DB101" si="122">CA70/SUM($CA70:$CC70,$CJ70:$CN70)*100</f>
        <v>94.586100737811492</v>
      </c>
      <c r="DC70" s="102">
        <f t="shared" ref="DC70:DC101" si="123">CB70/SUM($CA70:$CC70,$CJ70:$CN70)*100</f>
        <v>1.5049556283917693</v>
      </c>
      <c r="DD70" s="102">
        <f t="shared" ref="DD70:DD101" si="124">CC70/SUM($CA70:$CC70,$CJ70:$CN70)*100</f>
        <v>0.53269176678823515</v>
      </c>
      <c r="DE70" s="102">
        <f t="shared" ref="DE70:DE101" si="125">CD70/SUM($BX70:$BZ70,$CD70:$CI70)*100</f>
        <v>0</v>
      </c>
      <c r="DF70" s="102">
        <f t="shared" ref="DF70:DF101" si="126">CE70/SUM($BX70:$BZ70,$CD70:$CI70)*100</f>
        <v>0.53528806980941168</v>
      </c>
      <c r="DG70" s="102">
        <f t="shared" ref="DG70:DG101" si="127">CF70/SUM($BX70:$BZ70,$CD70:$CI70)*100</f>
        <v>7.5618779414605958E-2</v>
      </c>
      <c r="DH70" s="102">
        <f t="shared" ref="DH70:DH101" si="128">CG70/SUM($BX70:$BZ70,$CD70:$CI70)*100</f>
        <v>0.3643986624661123</v>
      </c>
      <c r="DI70" s="102">
        <f t="shared" ref="DI70:DI101" si="129">CH70/SUM($BX70:$BZ70,$CD70:$CI70)*100</f>
        <v>1.9175880807840207E-5</v>
      </c>
      <c r="DJ70" s="102">
        <f t="shared" ref="DJ70:DJ101" si="130">CI70/SUM($BX70:$BZ70,$CD70:$CI70)*100</f>
        <v>1.3653565361390401E-3</v>
      </c>
      <c r="DK70" s="102">
        <f t="shared" ref="DK70:DK101" si="131">CJ70/SUM($CA70:$CC70,$CJ70:$CN70)*100</f>
        <v>1.3505706968193814</v>
      </c>
      <c r="DL70" s="102">
        <f t="shared" ref="DL70:DL101" si="132">CK70/SUM($CA70:$CC70,$CJ70:$CN70)*100</f>
        <v>1.6099835401930482</v>
      </c>
      <c r="DM70" s="102">
        <f t="shared" ref="DM70:DM101" si="133">CL70/SUM($CA70:$CC70,$CJ70:$CN70)*100</f>
        <v>0.10198454760046735</v>
      </c>
      <c r="DN70" s="102">
        <f t="shared" ref="DN70:DN101" si="134">CM70/SUM($CA70:$CC70,$CJ70:$CN70)*100</f>
        <v>3.910063733104284E-2</v>
      </c>
      <c r="DO70" s="102">
        <f t="shared" ref="DO70:DO101" si="135">CN70/SUM($CA70:$CC70,$CJ70:$CN70)*100</f>
        <v>0.27461244506457022</v>
      </c>
      <c r="DP70" s="105">
        <f t="shared" ref="DP70:DP101" si="136">IF(CY70&gt;20,CY70,0)</f>
        <v>0</v>
      </c>
      <c r="DQ70" s="106">
        <f t="shared" ref="DQ70:DQ101" si="137">IF(CZ70&gt;20,CZ70,0)</f>
        <v>0</v>
      </c>
      <c r="DR70" s="106">
        <f t="shared" ref="DR70:DR101" si="138">IF(DA70&gt;20,DA70,0)</f>
        <v>77.948644612084323</v>
      </c>
      <c r="DS70" s="94">
        <f t="shared" ref="DS70:DS101" si="139">IF(DF70&gt;20,DF70,IF(DI70&gt;20,DI70,IF(DJ70&gt;20,DJ70,0)))</f>
        <v>0</v>
      </c>
      <c r="DT70" s="106">
        <f t="shared" ref="DT70:DT101" si="140">IF(DB70&gt;20,DB70,0)</f>
        <v>94.586100737811492</v>
      </c>
      <c r="DU70" s="94">
        <f t="shared" ref="DU70:DU133" si="141">IF(DK70&gt;20,DK70,0)</f>
        <v>0</v>
      </c>
      <c r="DV70" s="106">
        <f t="shared" ref="DV70:DV101" si="142">IF(DC70&gt;20,DC70,0)</f>
        <v>0</v>
      </c>
      <c r="DW70" s="107">
        <f t="shared" ref="DW70:DW101" si="143">IF(DD70&gt;20,DD70,0)</f>
        <v>0</v>
      </c>
      <c r="DX70" s="54" t="str">
        <f t="shared" si="49"/>
        <v>Ca</v>
      </c>
      <c r="DY70" s="92" t="str">
        <f t="shared" si="50"/>
        <v>HCO3</v>
      </c>
    </row>
    <row r="71" spans="1:130" x14ac:dyDescent="0.2">
      <c r="A71" s="3"/>
      <c r="B71" s="63" t="s">
        <v>212</v>
      </c>
      <c r="C71" s="82" t="s">
        <v>301</v>
      </c>
      <c r="D71" s="70" t="s">
        <v>318</v>
      </c>
      <c r="E71" s="77">
        <v>703660</v>
      </c>
      <c r="F71" s="71">
        <v>5220348</v>
      </c>
      <c r="G71" s="71">
        <v>1935</v>
      </c>
      <c r="H71" s="75">
        <v>43338</v>
      </c>
      <c r="I71" s="67">
        <v>8.5</v>
      </c>
      <c r="J71" s="113">
        <v>101.3</v>
      </c>
      <c r="K71" s="112">
        <f t="shared" ref="K71:K134" si="144">SUM(CQ71:CX71)</f>
        <v>104.43191555999999</v>
      </c>
      <c r="L71" s="64">
        <v>8</v>
      </c>
      <c r="M71" s="73">
        <v>451.62857142857138</v>
      </c>
      <c r="N71" s="67">
        <v>10.66</v>
      </c>
      <c r="O71" s="201">
        <v>115.5</v>
      </c>
      <c r="P71" s="203">
        <v>3.9E-2</v>
      </c>
      <c r="Q71" s="173">
        <v>0</v>
      </c>
      <c r="R71" s="173">
        <v>0.47299999999999998</v>
      </c>
      <c r="S71" s="173">
        <v>0.249</v>
      </c>
      <c r="T71" s="173">
        <v>8.5000000000000006E-2</v>
      </c>
      <c r="U71" s="173">
        <v>1.8380000000000001</v>
      </c>
      <c r="V71" s="173">
        <v>18.210999999999999</v>
      </c>
      <c r="W71" s="173">
        <v>0</v>
      </c>
      <c r="X71" s="173">
        <v>8.9999999999999993E-3</v>
      </c>
      <c r="Y71" s="173">
        <v>9.4E-2</v>
      </c>
      <c r="Z71" s="173">
        <v>0</v>
      </c>
      <c r="AA71" s="173">
        <v>0.248</v>
      </c>
      <c r="AB71" s="173">
        <v>1.1579999999999999</v>
      </c>
      <c r="AC71" s="173">
        <v>0</v>
      </c>
      <c r="AD71" s="173">
        <v>1.2849999999999999</v>
      </c>
      <c r="AE71" s="208">
        <v>63.457784000000004</v>
      </c>
      <c r="AF71" s="186">
        <v>6.56</v>
      </c>
      <c r="AG71" s="186">
        <v>0.02</v>
      </c>
      <c r="AH71" s="186">
        <v>0.01</v>
      </c>
      <c r="AI71" s="186">
        <v>0.03</v>
      </c>
      <c r="AJ71" s="186">
        <v>0.02</v>
      </c>
      <c r="AK71" s="186">
        <v>0.62</v>
      </c>
      <c r="AL71" s="186">
        <v>0</v>
      </c>
      <c r="AM71" s="186">
        <v>0.13</v>
      </c>
      <c r="AN71" s="186">
        <v>2.2200000000000002</v>
      </c>
      <c r="AO71" s="186">
        <v>1.31</v>
      </c>
      <c r="AP71" s="186">
        <v>0.61</v>
      </c>
      <c r="AQ71" s="186">
        <v>0.79</v>
      </c>
      <c r="AR71" s="186">
        <v>0.1007</v>
      </c>
      <c r="AS71" s="186">
        <v>0</v>
      </c>
      <c r="AT71" s="186">
        <v>0</v>
      </c>
      <c r="AU71" s="186">
        <v>0</v>
      </c>
      <c r="AV71" s="186">
        <v>0.26</v>
      </c>
      <c r="AW71" s="186">
        <v>9.49</v>
      </c>
      <c r="AX71" s="186">
        <v>0</v>
      </c>
      <c r="AY71" s="186">
        <v>0.02</v>
      </c>
      <c r="AZ71" s="187">
        <v>0.3</v>
      </c>
      <c r="BA71" s="45">
        <f t="shared" si="97"/>
        <v>87.130274700000015</v>
      </c>
      <c r="BB71" s="49">
        <f t="shared" si="98"/>
        <v>2.1882559048941714</v>
      </c>
      <c r="BC71" s="210">
        <f t="shared" si="52"/>
        <v>0.2257299976891087</v>
      </c>
      <c r="BD71" s="215" t="str">
        <f t="shared" si="99"/>
        <v>Ca</v>
      </c>
      <c r="BE71" s="44" t="str">
        <f t="shared" si="100"/>
        <v>HCO3</v>
      </c>
      <c r="BF71" s="213"/>
      <c r="BG71" s="101">
        <f t="shared" si="101"/>
        <v>0.47299999999999998</v>
      </c>
      <c r="BH71" s="101">
        <f t="shared" si="102"/>
        <v>1.8380000000000001</v>
      </c>
      <c r="BI71" s="101">
        <f t="shared" si="103"/>
        <v>18.210999999999999</v>
      </c>
      <c r="BJ71" s="101">
        <f t="shared" si="104"/>
        <v>63.457784000000004</v>
      </c>
      <c r="BK71" s="101">
        <f t="shared" si="105"/>
        <v>1.2849999999999999</v>
      </c>
      <c r="BL71" s="102">
        <f t="shared" si="106"/>
        <v>9.4E-2</v>
      </c>
      <c r="BM71" s="101">
        <f t="shared" si="107"/>
        <v>0</v>
      </c>
      <c r="BN71" s="101">
        <f t="shared" si="108"/>
        <v>8.5000000000000006E-2</v>
      </c>
      <c r="BO71" s="101">
        <f t="shared" si="109"/>
        <v>0</v>
      </c>
      <c r="BP71" s="101">
        <f t="shared" si="110"/>
        <v>0.249</v>
      </c>
      <c r="BQ71" s="101">
        <f t="shared" si="111"/>
        <v>2.0000000000000002E-5</v>
      </c>
      <c r="BR71" s="101">
        <f t="shared" si="112"/>
        <v>6.2E-4</v>
      </c>
      <c r="BS71" s="101">
        <f t="shared" si="113"/>
        <v>1.1579999999999999</v>
      </c>
      <c r="BT71" s="101">
        <f t="shared" si="114"/>
        <v>0</v>
      </c>
      <c r="BU71" s="101">
        <f t="shared" si="115"/>
        <v>0</v>
      </c>
      <c r="BV71" s="101">
        <f t="shared" si="116"/>
        <v>8.9999999999999993E-3</v>
      </c>
      <c r="BW71" s="103">
        <f t="shared" si="117"/>
        <v>0.248</v>
      </c>
      <c r="BX71" s="101">
        <f>BG71/Constants!C$6*Constants!D$6</f>
        <v>2.0574341664564285E-2</v>
      </c>
      <c r="BY71" s="101">
        <f>BH71/Constants!C$9*Constants!D$9</f>
        <v>0.1512445998765686</v>
      </c>
      <c r="BZ71" s="101">
        <f>BI71/Constants!C$10*Constants!D$10</f>
        <v>0.90877788312790042</v>
      </c>
      <c r="CA71" s="101">
        <f>BJ71/Constants!C$21*Constants!D$21</f>
        <v>1.04</v>
      </c>
      <c r="CB71" s="101">
        <f>BK71/Constants!C$20*Constants!D$20</f>
        <v>2.6753387894976815E-2</v>
      </c>
      <c r="CC71" s="102">
        <f>BL71/Constants!C$15*Constants!D$15</f>
        <v>2.6513976250246802E-3</v>
      </c>
      <c r="CD71" s="102">
        <f>BM71/Constants!C$5*Constants!D$5</f>
        <v>0</v>
      </c>
      <c r="CE71" s="101">
        <f>BN71/Constants!C$8*Constants!D$8</f>
        <v>2.174007565546328E-3</v>
      </c>
      <c r="CF71" s="102">
        <f>BO71/Constants!C$11*Constants!D$11</f>
        <v>0</v>
      </c>
      <c r="CG71" s="102">
        <f>BP71/Constants!C$7*Constants!D$7</f>
        <v>1.380396157065799E-2</v>
      </c>
      <c r="CH71" s="101">
        <f>BQ71/Constants!C$13*Constants!D$13</f>
        <v>7.2932810648190366E-7</v>
      </c>
      <c r="CI71" s="101">
        <f>BR71/Constants!C$12*Constants!D$12</f>
        <v>2.2204315516160802E-5</v>
      </c>
      <c r="CJ71" s="101">
        <f>BS71/Constants!C$18*Constants!D$18</f>
        <v>1.8675943352864047E-2</v>
      </c>
      <c r="CK71" s="101">
        <f>BT71/Constants!D$18*Constants!E$18</f>
        <v>0</v>
      </c>
      <c r="CL71" s="101">
        <f>BU71/Constants!C$19*Constants!D$19</f>
        <v>0</v>
      </c>
      <c r="CM71" s="102">
        <f>BV71/Constants!C$14/Constants!D$14</f>
        <v>4.7372410308236477E-4</v>
      </c>
      <c r="CN71" s="102">
        <f>BW71/Constants!C$17/Constants!D$17</f>
        <v>3.1037244693632362E-3</v>
      </c>
      <c r="CO71" s="217">
        <f t="shared" si="51"/>
        <v>0.2257299976891087</v>
      </c>
      <c r="CP71" s="104">
        <f t="shared" si="118"/>
        <v>0.2257299976891087</v>
      </c>
      <c r="CQ71" s="106">
        <f>R71*Constants!E$6</f>
        <v>1.0216799999999999</v>
      </c>
      <c r="CR71" s="106">
        <f>T71*Constants!E$8</f>
        <v>0.15640000000000001</v>
      </c>
      <c r="CS71" s="106">
        <f>U71*Constants!E$9</f>
        <v>7.0211600000000001</v>
      </c>
      <c r="CT71" s="106">
        <f>V71*Constants!E$10</f>
        <v>47.348599999999998</v>
      </c>
      <c r="CU71" s="106">
        <f>AE71*Constants!E$21</f>
        <v>45.372315560000004</v>
      </c>
      <c r="CV71" s="106">
        <f>AB71*Constants!E$18</f>
        <v>1.3316999999999999</v>
      </c>
      <c r="CW71" s="106">
        <f>AD71*Constants!E$20</f>
        <v>1.9788999999999999</v>
      </c>
      <c r="CX71" s="107">
        <f>Y71*Constants!E$15</f>
        <v>0.20116000000000001</v>
      </c>
      <c r="CY71" s="218">
        <f t="shared" si="119"/>
        <v>1.8761977295383154</v>
      </c>
      <c r="CZ71" s="102">
        <f t="shared" si="120"/>
        <v>13.792167910873394</v>
      </c>
      <c r="DA71" s="102">
        <f t="shared" si="121"/>
        <v>82.872493748650498</v>
      </c>
      <c r="DB71" s="102">
        <f t="shared" si="122"/>
        <v>95.267916412608102</v>
      </c>
      <c r="DC71" s="102">
        <f t="shared" si="123"/>
        <v>2.4507110785891659</v>
      </c>
      <c r="DD71" s="102">
        <f t="shared" si="124"/>
        <v>0.24287800703599893</v>
      </c>
      <c r="DE71" s="102">
        <f t="shared" si="125"/>
        <v>0</v>
      </c>
      <c r="DF71" s="102">
        <f t="shared" si="126"/>
        <v>0.19825023444139064</v>
      </c>
      <c r="DG71" s="102">
        <f t="shared" si="127"/>
        <v>0</v>
      </c>
      <c r="DH71" s="102">
        <f t="shared" si="128"/>
        <v>1.2587990313249788</v>
      </c>
      <c r="DI71" s="102">
        <f t="shared" si="129"/>
        <v>6.650826353421525E-5</v>
      </c>
      <c r="DJ71" s="102">
        <f t="shared" si="130"/>
        <v>2.0248369078620303E-3</v>
      </c>
      <c r="DK71" s="102">
        <f t="shared" si="131"/>
        <v>1.710786740641592</v>
      </c>
      <c r="DL71" s="102">
        <f t="shared" si="132"/>
        <v>0</v>
      </c>
      <c r="DM71" s="102">
        <f t="shared" si="133"/>
        <v>0</v>
      </c>
      <c r="DN71" s="102">
        <f t="shared" si="134"/>
        <v>4.3394911783738915E-2</v>
      </c>
      <c r="DO71" s="102">
        <f t="shared" si="135"/>
        <v>0.28431284934140694</v>
      </c>
      <c r="DP71" s="105">
        <f t="shared" si="136"/>
        <v>0</v>
      </c>
      <c r="DQ71" s="106">
        <f t="shared" si="137"/>
        <v>0</v>
      </c>
      <c r="DR71" s="106">
        <f t="shared" si="138"/>
        <v>82.872493748650498</v>
      </c>
      <c r="DS71" s="94">
        <f t="shared" si="139"/>
        <v>0</v>
      </c>
      <c r="DT71" s="106">
        <f t="shared" si="140"/>
        <v>95.267916412608102</v>
      </c>
      <c r="DU71" s="94">
        <f t="shared" si="141"/>
        <v>0</v>
      </c>
      <c r="DV71" s="106">
        <f t="shared" si="142"/>
        <v>0</v>
      </c>
      <c r="DW71" s="107">
        <f t="shared" si="143"/>
        <v>0</v>
      </c>
      <c r="DX71" s="54" t="str">
        <f t="shared" ref="DX71:DX134" si="145">IF(DS71&gt;0,"K/Fe/Mn",IF(DR71+DQ71=0,"Na",IF(DP71+DQ71=0,"Ca",IF(DP71+DR71=0,"Mg",IF(DQ71=0,IF(DP71&gt;DR71,"Na-Ca","Ca-Na"),IF(DR71=0,IF(DP71&gt;DQ71,"Na-Mg","Mg-Na"),IF(DP71=0,IF(DR71&gt;DQ71,"Ca-Mg","Mg-Ca"),IF(DP71&gt;DR71,IF(DP71&gt;DQ71,IF(DR71&gt;DQ71,"Na-Ca-Mg","Na-Mg-Ca"),"Mg-Na-Ca"),IF(DR71&gt;DP71,IF(DR71&gt;DQ71,IF(DP71&gt;DQ71,"Ca-Na-Mg","Ca-Mg-Na"),"Mg-Ca-Na"),"x")))))))))</f>
        <v>Ca</v>
      </c>
      <c r="DY71" s="92" t="str">
        <f t="shared" ref="DY71:DY134" si="146">IF(DU71&gt;0,"NO3",IF(DT71+DV71=0,"Cl",IF(DW71+DV71=0,"HCO3",IF(DW71+DT71=0,"SO4",IF(DV71=0,IF(DW71&gt;DT71,"Cl-HCO3","HCO3-Cl"),IF(DT71=0,IF(DW71&gt;DV71,"Cl-SO4","SO4-Cl"),IF(DW71=0,IF(DT71&gt;DV71,"HCO3-SO4","SO4-HCO3"),IF(DW71&gt;DT71,IF(DW71&gt;DV71,IF(DT71&gt;DV71,"Cl-HCO3-SO4","Cl-SO4-HCO3"),"SO4-Cl-HCO3"),IF(DT71&gt;DW71,IF(DT71&gt;DV71,IF(DW71&gt;DV71,"HCO3-Cl-SO4","HCO3-SO4-Cl"),"SO4-HCO3-Cl"),"x")))))))))</f>
        <v>HCO3</v>
      </c>
    </row>
    <row r="72" spans="1:130" x14ac:dyDescent="0.2">
      <c r="B72" s="63" t="s">
        <v>213</v>
      </c>
      <c r="C72" s="82" t="s">
        <v>304</v>
      </c>
      <c r="D72" s="70" t="s">
        <v>318</v>
      </c>
      <c r="E72" s="77">
        <v>704626</v>
      </c>
      <c r="F72" s="71">
        <v>5222365</v>
      </c>
      <c r="G72" s="71">
        <v>1414</v>
      </c>
      <c r="H72" s="75">
        <v>43340</v>
      </c>
      <c r="I72" s="68">
        <v>12</v>
      </c>
      <c r="J72" s="113">
        <v>321</v>
      </c>
      <c r="K72" s="112">
        <f t="shared" si="144"/>
        <v>346.33847804999994</v>
      </c>
      <c r="L72" s="65">
        <v>8.25</v>
      </c>
      <c r="M72" s="73">
        <v>442.05934065934065</v>
      </c>
      <c r="N72" s="67">
        <v>8.5</v>
      </c>
      <c r="O72" s="201">
        <v>101.3</v>
      </c>
      <c r="P72" s="204">
        <v>0.16</v>
      </c>
      <c r="Q72" s="173">
        <v>0</v>
      </c>
      <c r="R72" s="173">
        <v>0.439</v>
      </c>
      <c r="S72" s="173">
        <v>0</v>
      </c>
      <c r="T72" s="173">
        <v>3.6999999999999998E-2</v>
      </c>
      <c r="U72" s="173">
        <v>8.8079999999999998</v>
      </c>
      <c r="V72" s="173">
        <v>56.615000000000002</v>
      </c>
      <c r="W72" s="173">
        <v>0</v>
      </c>
      <c r="X72" s="173">
        <v>1.2999999999999999E-2</v>
      </c>
      <c r="Y72" s="173">
        <v>0.10199999999999999</v>
      </c>
      <c r="Z72" s="173">
        <v>6.0000000000000001E-3</v>
      </c>
      <c r="AA72" s="173">
        <v>0.72799999999999998</v>
      </c>
      <c r="AB72" s="173">
        <v>1.052</v>
      </c>
      <c r="AC72" s="173">
        <v>0</v>
      </c>
      <c r="AD72" s="173">
        <v>1.0569999999999999</v>
      </c>
      <c r="AE72" s="208">
        <v>225.76327000000001</v>
      </c>
      <c r="AF72" s="186">
        <v>1.88</v>
      </c>
      <c r="AG72" s="186">
        <v>0</v>
      </c>
      <c r="AH72" s="186">
        <v>0.05</v>
      </c>
      <c r="AI72" s="186">
        <v>0.11</v>
      </c>
      <c r="AJ72" s="186">
        <v>0.11</v>
      </c>
      <c r="AK72" s="186">
        <v>2.02</v>
      </c>
      <c r="AL72" s="186">
        <v>0.01</v>
      </c>
      <c r="AM72" s="186">
        <v>0.22</v>
      </c>
      <c r="AN72" s="186">
        <v>1.45</v>
      </c>
      <c r="AO72" s="186">
        <v>0.12</v>
      </c>
      <c r="AP72" s="186">
        <v>1.41</v>
      </c>
      <c r="AQ72" s="186">
        <v>0.51</v>
      </c>
      <c r="AR72" s="186">
        <v>0</v>
      </c>
      <c r="AS72" s="186">
        <v>0</v>
      </c>
      <c r="AT72" s="186">
        <v>0</v>
      </c>
      <c r="AU72" s="186">
        <v>0</v>
      </c>
      <c r="AV72" s="186">
        <v>0.61</v>
      </c>
      <c r="AW72" s="186">
        <v>5.89</v>
      </c>
      <c r="AX72" s="186">
        <v>0</v>
      </c>
      <c r="AY72" s="186">
        <v>0</v>
      </c>
      <c r="AZ72" s="187">
        <v>0.16</v>
      </c>
      <c r="BA72" s="45">
        <f t="shared" si="97"/>
        <v>294.63481999999999</v>
      </c>
      <c r="BB72" s="49">
        <f t="shared" si="98"/>
        <v>7.3286931646153937</v>
      </c>
      <c r="BC72" s="210">
        <f t="shared" si="52"/>
        <v>-2.5706780089347636</v>
      </c>
      <c r="BD72" s="215" t="str">
        <f t="shared" si="99"/>
        <v>Ca-Mg</v>
      </c>
      <c r="BE72" s="44" t="str">
        <f t="shared" si="100"/>
        <v>HCO3</v>
      </c>
      <c r="BF72" s="213"/>
      <c r="BG72" s="101">
        <f t="shared" si="101"/>
        <v>0.439</v>
      </c>
      <c r="BH72" s="101">
        <f t="shared" si="102"/>
        <v>8.8079999999999998</v>
      </c>
      <c r="BI72" s="101">
        <f t="shared" si="103"/>
        <v>56.615000000000002</v>
      </c>
      <c r="BJ72" s="101">
        <f t="shared" si="104"/>
        <v>225.76327000000001</v>
      </c>
      <c r="BK72" s="101">
        <f t="shared" si="105"/>
        <v>1.0569999999999999</v>
      </c>
      <c r="BL72" s="102">
        <f t="shared" si="106"/>
        <v>0.10199999999999999</v>
      </c>
      <c r="BM72" s="101">
        <f t="shared" si="107"/>
        <v>0</v>
      </c>
      <c r="BN72" s="101">
        <f t="shared" si="108"/>
        <v>3.6999999999999998E-2</v>
      </c>
      <c r="BO72" s="101">
        <f t="shared" si="109"/>
        <v>0</v>
      </c>
      <c r="BP72" s="101">
        <f t="shared" si="110"/>
        <v>0</v>
      </c>
      <c r="BQ72" s="101">
        <f t="shared" si="111"/>
        <v>1.1E-4</v>
      </c>
      <c r="BR72" s="101">
        <f t="shared" si="112"/>
        <v>2.0200000000000001E-3</v>
      </c>
      <c r="BS72" s="101">
        <f t="shared" si="113"/>
        <v>1.052</v>
      </c>
      <c r="BT72" s="101">
        <f t="shared" si="114"/>
        <v>6.0000000000000001E-3</v>
      </c>
      <c r="BU72" s="101">
        <f t="shared" si="115"/>
        <v>0</v>
      </c>
      <c r="BV72" s="101">
        <f t="shared" si="116"/>
        <v>1.2999999999999999E-2</v>
      </c>
      <c r="BW72" s="103">
        <f t="shared" si="117"/>
        <v>0.72799999999999998</v>
      </c>
      <c r="BX72" s="101">
        <f>BG72/Constants!C$6*Constants!D$6</f>
        <v>1.9095424927576578E-2</v>
      </c>
      <c r="BY72" s="101">
        <f>BH72/Constants!C$9*Constants!D$9</f>
        <v>0.72478913803744083</v>
      </c>
      <c r="BZ72" s="101">
        <f>BI72/Constants!C$10*Constants!D$10</f>
        <v>2.8252407804780675</v>
      </c>
      <c r="CA72" s="101">
        <f>BJ72/Constants!C$21*Constants!D$21</f>
        <v>3.7</v>
      </c>
      <c r="CB72" s="101">
        <f>BK72/Constants!C$20*Constants!D$20</f>
        <v>2.2006483272366144E-2</v>
      </c>
      <c r="CC72" s="102">
        <f>BL72/Constants!C$15*Constants!D$15</f>
        <v>2.8770484867289082E-3</v>
      </c>
      <c r="CD72" s="102">
        <f>BM72/Constants!C$5*Constants!D$5</f>
        <v>0</v>
      </c>
      <c r="CE72" s="101">
        <f>BN72/Constants!C$8*Constants!D$8</f>
        <v>9.4633270500251918E-4</v>
      </c>
      <c r="CF72" s="102">
        <f>BO72/Constants!C$11*Constants!D$11</f>
        <v>0</v>
      </c>
      <c r="CG72" s="102">
        <f>BP72/Constants!C$7*Constants!D$7</f>
        <v>0</v>
      </c>
      <c r="CH72" s="101">
        <f>BQ72/Constants!C$13*Constants!D$13</f>
        <v>4.0113045856504697E-6</v>
      </c>
      <c r="CI72" s="101">
        <f>BR72/Constants!C$12*Constants!D$12</f>
        <v>7.2343092488136814E-5</v>
      </c>
      <c r="CJ72" s="101">
        <f>BS72/Constants!C$18*Constants!D$18</f>
        <v>1.6966401042498254E-2</v>
      </c>
      <c r="CK72" s="101">
        <f>BT72/Constants!D$18*Constants!E$18</f>
        <v>6.8999999999999999E-3</v>
      </c>
      <c r="CL72" s="101">
        <f>BU72/Constants!C$19*Constants!D$19</f>
        <v>0</v>
      </c>
      <c r="CM72" s="102">
        <f>BV72/Constants!C$14/Constants!D$14</f>
        <v>6.8426814889674913E-4</v>
      </c>
      <c r="CN72" s="102">
        <f>BW72/Constants!C$17/Constants!D$17</f>
        <v>9.1109331197436923E-3</v>
      </c>
      <c r="CO72" s="217">
        <f t="shared" ref="CO72:CO135" si="147">(SUM(BX72:BZ72,CD72:CI72)-SUM(CA72:CC72,CJ72:CN72))/SUM(BX72:CN72)*100</f>
        <v>-2.5706780089347636</v>
      </c>
      <c r="CP72" s="104">
        <f t="shared" si="118"/>
        <v>2.5706780089347636</v>
      </c>
      <c r="CQ72" s="106">
        <f>R72*Constants!E$6</f>
        <v>0.94824000000000008</v>
      </c>
      <c r="CR72" s="106">
        <f>T72*Constants!E$8</f>
        <v>6.8080000000000002E-2</v>
      </c>
      <c r="CS72" s="106">
        <f>U72*Constants!E$9</f>
        <v>33.646560000000001</v>
      </c>
      <c r="CT72" s="106">
        <f>V72*Constants!E$10</f>
        <v>147.19900000000001</v>
      </c>
      <c r="CU72" s="106">
        <f>AE72*Constants!E$21</f>
        <v>161.42073804999998</v>
      </c>
      <c r="CV72" s="106">
        <f>AB72*Constants!E$18</f>
        <v>1.2098</v>
      </c>
      <c r="CW72" s="106">
        <f>AD72*Constants!E$20</f>
        <v>1.62778</v>
      </c>
      <c r="CX72" s="107">
        <f>Y72*Constants!E$15</f>
        <v>0.21828</v>
      </c>
      <c r="CY72" s="218">
        <f t="shared" si="119"/>
        <v>0.53486367411663627</v>
      </c>
      <c r="CZ72" s="102">
        <f t="shared" si="120"/>
        <v>20.301374952420829</v>
      </c>
      <c r="DA72" s="102">
        <f t="shared" si="121"/>
        <v>79.135115863715427</v>
      </c>
      <c r="DB72" s="102">
        <f t="shared" si="122"/>
        <v>98.442345855061376</v>
      </c>
      <c r="DC72" s="102">
        <f t="shared" si="123"/>
        <v>0.58550536144645693</v>
      </c>
      <c r="DD72" s="102">
        <f t="shared" si="124"/>
        <v>7.6546865451985982E-2</v>
      </c>
      <c r="DE72" s="102">
        <f t="shared" si="125"/>
        <v>0</v>
      </c>
      <c r="DF72" s="102">
        <f t="shared" si="126"/>
        <v>2.6506819798674128E-2</v>
      </c>
      <c r="DG72" s="102">
        <f t="shared" si="127"/>
        <v>0</v>
      </c>
      <c r="DH72" s="102">
        <f t="shared" si="128"/>
        <v>0</v>
      </c>
      <c r="DI72" s="102">
        <f t="shared" si="129"/>
        <v>1.1235681409652764E-4</v>
      </c>
      <c r="DJ72" s="102">
        <f t="shared" si="130"/>
        <v>2.0263331343459735E-3</v>
      </c>
      <c r="DK72" s="102">
        <f t="shared" si="131"/>
        <v>0.45140873495710454</v>
      </c>
      <c r="DL72" s="102">
        <f t="shared" si="132"/>
        <v>0.1835816719999793</v>
      </c>
      <c r="DM72" s="102">
        <f t="shared" si="133"/>
        <v>0</v>
      </c>
      <c r="DN72" s="102">
        <f t="shared" si="134"/>
        <v>1.8205665343593625E-2</v>
      </c>
      <c r="DO72" s="102">
        <f t="shared" si="135"/>
        <v>0.24240584573949781</v>
      </c>
      <c r="DP72" s="105">
        <f t="shared" si="136"/>
        <v>0</v>
      </c>
      <c r="DQ72" s="106">
        <f t="shared" si="137"/>
        <v>20.301374952420829</v>
      </c>
      <c r="DR72" s="106">
        <f t="shared" si="138"/>
        <v>79.135115863715427</v>
      </c>
      <c r="DS72" s="94">
        <f t="shared" si="139"/>
        <v>0</v>
      </c>
      <c r="DT72" s="106">
        <f t="shared" si="140"/>
        <v>98.442345855061376</v>
      </c>
      <c r="DU72" s="94">
        <f t="shared" si="141"/>
        <v>0</v>
      </c>
      <c r="DV72" s="106">
        <f t="shared" si="142"/>
        <v>0</v>
      </c>
      <c r="DW72" s="107">
        <f t="shared" si="143"/>
        <v>0</v>
      </c>
      <c r="DX72" s="54" t="str">
        <f t="shared" si="145"/>
        <v>Ca-Mg</v>
      </c>
      <c r="DY72" s="92" t="str">
        <f t="shared" si="146"/>
        <v>HCO3</v>
      </c>
    </row>
    <row r="73" spans="1:130" x14ac:dyDescent="0.2">
      <c r="B73" s="63" t="s">
        <v>214</v>
      </c>
      <c r="C73" s="82" t="s">
        <v>310</v>
      </c>
      <c r="D73" s="70" t="s">
        <v>318</v>
      </c>
      <c r="E73" s="77">
        <v>705383</v>
      </c>
      <c r="F73" s="71">
        <v>5222423</v>
      </c>
      <c r="G73" s="71">
        <v>1809</v>
      </c>
      <c r="H73" s="75">
        <v>43339</v>
      </c>
      <c r="I73" s="68">
        <v>9.6</v>
      </c>
      <c r="J73" s="113">
        <v>39.200000000000003</v>
      </c>
      <c r="K73" s="112">
        <f t="shared" si="144"/>
        <v>42.325110600000002</v>
      </c>
      <c r="L73" s="65">
        <v>7.65</v>
      </c>
      <c r="M73" s="73">
        <v>437.82109890109888</v>
      </c>
      <c r="N73" s="67">
        <v>9.51</v>
      </c>
      <c r="O73" s="201">
        <v>100.1</v>
      </c>
      <c r="P73" s="204">
        <v>5.37</v>
      </c>
      <c r="Q73" s="173">
        <v>0</v>
      </c>
      <c r="R73" s="173">
        <v>0.53800000000000003</v>
      </c>
      <c r="S73" s="173">
        <v>0.26</v>
      </c>
      <c r="T73" s="173">
        <v>0.156</v>
      </c>
      <c r="U73" s="173">
        <v>0.48299999999999998</v>
      </c>
      <c r="V73" s="173">
        <v>7.266</v>
      </c>
      <c r="W73" s="173">
        <v>0</v>
      </c>
      <c r="X73" s="173">
        <v>1.4E-2</v>
      </c>
      <c r="Y73" s="173">
        <v>7.0000000000000007E-2</v>
      </c>
      <c r="Z73" s="173">
        <v>0</v>
      </c>
      <c r="AA73" s="173">
        <v>0.11799999999999999</v>
      </c>
      <c r="AB73" s="173">
        <v>0.78</v>
      </c>
      <c r="AC73" s="173">
        <v>0</v>
      </c>
      <c r="AD73" s="173">
        <v>1.0660000000000001</v>
      </c>
      <c r="AE73" s="208">
        <v>24.406840000000003</v>
      </c>
      <c r="AF73" s="186">
        <v>11.89</v>
      </c>
      <c r="AG73" s="186">
        <v>7.0000000000000007E-2</v>
      </c>
      <c r="AH73" s="186">
        <v>0.04</v>
      </c>
      <c r="AI73" s="186">
        <v>7.0000000000000007E-2</v>
      </c>
      <c r="AJ73" s="186">
        <v>0.03</v>
      </c>
      <c r="AK73" s="186">
        <v>1.62</v>
      </c>
      <c r="AL73" s="186">
        <v>0.01</v>
      </c>
      <c r="AM73" s="186">
        <v>0.17</v>
      </c>
      <c r="AN73" s="186">
        <v>9.2100000000000009</v>
      </c>
      <c r="AO73" s="186">
        <v>2.2599999999999998</v>
      </c>
      <c r="AP73" s="186">
        <v>0.43</v>
      </c>
      <c r="AQ73" s="186">
        <v>0.81</v>
      </c>
      <c r="AR73" s="186">
        <v>0</v>
      </c>
      <c r="AS73" s="186">
        <v>0</v>
      </c>
      <c r="AT73" s="186">
        <v>0.01</v>
      </c>
      <c r="AU73" s="186">
        <v>0</v>
      </c>
      <c r="AV73" s="186">
        <v>0.33</v>
      </c>
      <c r="AW73" s="186">
        <v>10.53</v>
      </c>
      <c r="AX73" s="186">
        <v>0</v>
      </c>
      <c r="AY73" s="186">
        <v>0.51</v>
      </c>
      <c r="AZ73" s="187">
        <v>0.68</v>
      </c>
      <c r="BA73" s="45">
        <f t="shared" si="97"/>
        <v>35.196510000000004</v>
      </c>
      <c r="BB73" s="49">
        <f t="shared" si="98"/>
        <v>0.88316399822688141</v>
      </c>
      <c r="BC73" s="210">
        <f t="shared" si="52"/>
        <v>0.59340411121869574</v>
      </c>
      <c r="BD73" s="215" t="str">
        <f t="shared" si="99"/>
        <v>Ca</v>
      </c>
      <c r="BE73" s="44" t="str">
        <f t="shared" si="100"/>
        <v>HCO3</v>
      </c>
      <c r="BF73" s="213"/>
      <c r="BG73" s="101">
        <f t="shared" si="101"/>
        <v>0.53800000000000003</v>
      </c>
      <c r="BH73" s="101">
        <f t="shared" si="102"/>
        <v>0.48299999999999998</v>
      </c>
      <c r="BI73" s="101">
        <f t="shared" si="103"/>
        <v>7.266</v>
      </c>
      <c r="BJ73" s="101">
        <f t="shared" si="104"/>
        <v>24.406840000000003</v>
      </c>
      <c r="BK73" s="101">
        <f t="shared" si="105"/>
        <v>1.0660000000000001</v>
      </c>
      <c r="BL73" s="102">
        <f t="shared" si="106"/>
        <v>7.0000000000000007E-2</v>
      </c>
      <c r="BM73" s="101">
        <f t="shared" si="107"/>
        <v>0</v>
      </c>
      <c r="BN73" s="101">
        <f t="shared" si="108"/>
        <v>0.156</v>
      </c>
      <c r="BO73" s="101">
        <f t="shared" si="109"/>
        <v>0</v>
      </c>
      <c r="BP73" s="101">
        <f t="shared" si="110"/>
        <v>0.26</v>
      </c>
      <c r="BQ73" s="101">
        <f t="shared" si="111"/>
        <v>2.9999999999999997E-5</v>
      </c>
      <c r="BR73" s="101">
        <f t="shared" si="112"/>
        <v>1.6200000000000001E-3</v>
      </c>
      <c r="BS73" s="101">
        <f t="shared" si="113"/>
        <v>0.78</v>
      </c>
      <c r="BT73" s="101">
        <f t="shared" si="114"/>
        <v>0</v>
      </c>
      <c r="BU73" s="101">
        <f t="shared" si="115"/>
        <v>0</v>
      </c>
      <c r="BV73" s="101">
        <f t="shared" si="116"/>
        <v>1.4E-2</v>
      </c>
      <c r="BW73" s="103">
        <f t="shared" si="117"/>
        <v>0.11799999999999999</v>
      </c>
      <c r="BX73" s="101">
        <f>BG73/Constants!C$6*Constants!D$6</f>
        <v>2.3401682485276083E-2</v>
      </c>
      <c r="BY73" s="101">
        <f>BH73/Constants!C$9*Constants!D$9</f>
        <v>3.9744908455050403E-2</v>
      </c>
      <c r="BZ73" s="101">
        <f>BI73/Constants!C$10*Constants!D$10</f>
        <v>0.36259294375966861</v>
      </c>
      <c r="CA73" s="101">
        <f>BJ73/Constants!C$21*Constants!D$21</f>
        <v>0.4</v>
      </c>
      <c r="CB73" s="101">
        <f>BK73/Constants!C$20*Constants!D$20</f>
        <v>2.2193861086416567E-2</v>
      </c>
      <c r="CC73" s="102">
        <f>BL73/Constants!C$15*Constants!D$15</f>
        <v>1.974445039911996E-3</v>
      </c>
      <c r="CD73" s="102">
        <f>BM73/Constants!C$5*Constants!D$5</f>
        <v>0</v>
      </c>
      <c r="CE73" s="101">
        <f>BN73/Constants!C$8*Constants!D$8</f>
        <v>3.9899432967673782E-3</v>
      </c>
      <c r="CF73" s="102">
        <f>BO73/Constants!C$11*Constants!D$11</f>
        <v>0</v>
      </c>
      <c r="CG73" s="102">
        <f>BP73/Constants!C$7*Constants!D$7</f>
        <v>1.441377513402039E-2</v>
      </c>
      <c r="CH73" s="101">
        <f>BQ73/Constants!C$13*Constants!D$13</f>
        <v>1.0939921597228552E-6</v>
      </c>
      <c r="CI73" s="101">
        <f>BR73/Constants!C$12*Constants!D$12</f>
        <v>5.8017727639000814E-5</v>
      </c>
      <c r="CJ73" s="101">
        <f>BS73/Constants!C$18*Constants!D$18</f>
        <v>1.2579650963069048E-2</v>
      </c>
      <c r="CK73" s="101">
        <f>BT73/Constants!D$18*Constants!E$18</f>
        <v>0</v>
      </c>
      <c r="CL73" s="101">
        <f>BU73/Constants!C$19*Constants!D$19</f>
        <v>0</v>
      </c>
      <c r="CM73" s="102">
        <f>BV73/Constants!C$14/Constants!D$14</f>
        <v>7.3690416035034534E-4</v>
      </c>
      <c r="CN73" s="102">
        <f>BW73/Constants!C$17/Constants!D$17</f>
        <v>1.4767721265518622E-3</v>
      </c>
      <c r="CO73" s="217">
        <f t="shared" si="147"/>
        <v>0.59340411121869574</v>
      </c>
      <c r="CP73" s="104">
        <f t="shared" si="118"/>
        <v>0.59340411121869574</v>
      </c>
      <c r="CQ73" s="106">
        <f>R73*Constants!E$6</f>
        <v>1.1620800000000002</v>
      </c>
      <c r="CR73" s="106">
        <f>T73*Constants!E$8</f>
        <v>0.28704000000000002</v>
      </c>
      <c r="CS73" s="106">
        <f>U73*Constants!E$9</f>
        <v>1.8450599999999999</v>
      </c>
      <c r="CT73" s="106">
        <f>V73*Constants!E$10</f>
        <v>18.8916</v>
      </c>
      <c r="CU73" s="106">
        <f>AE73*Constants!E$21</f>
        <v>17.450890600000001</v>
      </c>
      <c r="CV73" s="106">
        <f>AB73*Constants!E$18</f>
        <v>0.89699999999999991</v>
      </c>
      <c r="CW73" s="106">
        <f>AD73*Constants!E$20</f>
        <v>1.6416400000000002</v>
      </c>
      <c r="CX73" s="107">
        <f>Y73*Constants!E$15</f>
        <v>0.14980000000000002</v>
      </c>
      <c r="CY73" s="218">
        <f t="shared" si="119"/>
        <v>5.2682480637282998</v>
      </c>
      <c r="CZ73" s="102">
        <f t="shared" si="120"/>
        <v>8.9474779064761591</v>
      </c>
      <c r="DA73" s="102">
        <f t="shared" si="121"/>
        <v>81.62787334138477</v>
      </c>
      <c r="DB73" s="102">
        <f t="shared" si="122"/>
        <v>91.124136960074608</v>
      </c>
      <c r="DC73" s="102">
        <f t="shared" si="123"/>
        <v>5.0559910932787329</v>
      </c>
      <c r="DD73" s="102">
        <f t="shared" si="124"/>
        <v>0.44979900059270173</v>
      </c>
      <c r="DE73" s="102">
        <f t="shared" si="125"/>
        <v>0</v>
      </c>
      <c r="DF73" s="102">
        <f t="shared" si="126"/>
        <v>0.89822648695476759</v>
      </c>
      <c r="DG73" s="102">
        <f t="shared" si="127"/>
        <v>0</v>
      </c>
      <c r="DH73" s="102">
        <f t="shared" si="128"/>
        <v>3.2448668162468741</v>
      </c>
      <c r="DI73" s="102">
        <f t="shared" si="129"/>
        <v>2.4628238079976153E-4</v>
      </c>
      <c r="DJ73" s="102">
        <f t="shared" si="130"/>
        <v>1.3061102828328369E-2</v>
      </c>
      <c r="DK73" s="102">
        <f t="shared" si="131"/>
        <v>2.8657745931715954</v>
      </c>
      <c r="DL73" s="102">
        <f t="shared" si="132"/>
        <v>0</v>
      </c>
      <c r="DM73" s="102">
        <f t="shared" si="133"/>
        <v>0</v>
      </c>
      <c r="DN73" s="102">
        <f t="shared" si="134"/>
        <v>0.16787438908553409</v>
      </c>
      <c r="DO73" s="102">
        <f t="shared" si="135"/>
        <v>0.33642396379683132</v>
      </c>
      <c r="DP73" s="105">
        <f t="shared" si="136"/>
        <v>0</v>
      </c>
      <c r="DQ73" s="106">
        <f t="shared" si="137"/>
        <v>0</v>
      </c>
      <c r="DR73" s="106">
        <f t="shared" si="138"/>
        <v>81.62787334138477</v>
      </c>
      <c r="DS73" s="94">
        <f t="shared" si="139"/>
        <v>0</v>
      </c>
      <c r="DT73" s="106">
        <f t="shared" si="140"/>
        <v>91.124136960074608</v>
      </c>
      <c r="DU73" s="94">
        <f t="shared" si="141"/>
        <v>0</v>
      </c>
      <c r="DV73" s="106">
        <f t="shared" si="142"/>
        <v>0</v>
      </c>
      <c r="DW73" s="107">
        <f t="shared" si="143"/>
        <v>0</v>
      </c>
      <c r="DX73" s="54" t="str">
        <f t="shared" si="145"/>
        <v>Ca</v>
      </c>
      <c r="DY73" s="92" t="str">
        <f t="shared" si="146"/>
        <v>HCO3</v>
      </c>
    </row>
    <row r="74" spans="1:130" x14ac:dyDescent="0.2">
      <c r="B74" s="63" t="s">
        <v>215</v>
      </c>
      <c r="C74" s="82" t="s">
        <v>301</v>
      </c>
      <c r="D74" s="70" t="s">
        <v>318</v>
      </c>
      <c r="E74" s="77">
        <v>702437</v>
      </c>
      <c r="F74" s="71">
        <v>5219411</v>
      </c>
      <c r="G74" s="71">
        <v>1920</v>
      </c>
      <c r="H74" s="75">
        <v>43335</v>
      </c>
      <c r="I74" s="68">
        <v>8</v>
      </c>
      <c r="J74" s="113">
        <v>272</v>
      </c>
      <c r="K74" s="112">
        <f t="shared" si="144"/>
        <v>290.79757684999998</v>
      </c>
      <c r="L74" s="65">
        <v>8.15</v>
      </c>
      <c r="M74" s="73">
        <v>409.29560439560441</v>
      </c>
      <c r="N74" s="67">
        <v>9.58</v>
      </c>
      <c r="O74" s="201">
        <v>101.7</v>
      </c>
      <c r="P74" s="204">
        <v>0.05</v>
      </c>
      <c r="Q74" s="173">
        <v>0</v>
      </c>
      <c r="R74" s="173">
        <v>0</v>
      </c>
      <c r="S74" s="173">
        <v>0.03</v>
      </c>
      <c r="T74" s="173">
        <v>0.36499999999999999</v>
      </c>
      <c r="U74" s="173">
        <v>2.6230000000000002</v>
      </c>
      <c r="V74" s="173">
        <v>54.271000000000001</v>
      </c>
      <c r="W74" s="173">
        <v>0</v>
      </c>
      <c r="X74" s="173">
        <v>1.0999999999999999E-2</v>
      </c>
      <c r="Y74" s="173">
        <v>0.22800000000000001</v>
      </c>
      <c r="Z74" s="173">
        <v>1.4999999999999999E-2</v>
      </c>
      <c r="AA74" s="173">
        <v>0.68500000000000005</v>
      </c>
      <c r="AB74" s="173">
        <v>0.54600000000000004</v>
      </c>
      <c r="AC74" s="173">
        <v>0</v>
      </c>
      <c r="AD74" s="173">
        <v>7.3810000000000002</v>
      </c>
      <c r="AE74" s="208">
        <v>176.94959</v>
      </c>
      <c r="AF74" s="186">
        <v>1.1000000000000001</v>
      </c>
      <c r="AG74" s="186">
        <v>0.11</v>
      </c>
      <c r="AH74" s="186">
        <v>0.02</v>
      </c>
      <c r="AI74" s="186">
        <v>0.17</v>
      </c>
      <c r="AJ74" s="186">
        <v>0.03</v>
      </c>
      <c r="AK74" s="186">
        <v>1.9</v>
      </c>
      <c r="AL74" s="186">
        <v>0</v>
      </c>
      <c r="AM74" s="186">
        <v>0.89</v>
      </c>
      <c r="AN74" s="186">
        <v>1.4</v>
      </c>
      <c r="AO74" s="186">
        <v>3.02</v>
      </c>
      <c r="AP74" s="186">
        <v>0.43</v>
      </c>
      <c r="AQ74" s="186">
        <v>0.17</v>
      </c>
      <c r="AR74" s="186">
        <v>0.21859999999999999</v>
      </c>
      <c r="AS74" s="186">
        <v>0</v>
      </c>
      <c r="AT74" s="186">
        <v>0.01</v>
      </c>
      <c r="AU74" s="186">
        <v>0.05</v>
      </c>
      <c r="AV74" s="186">
        <v>0.72</v>
      </c>
      <c r="AW74" s="186">
        <v>10.09</v>
      </c>
      <c r="AX74" s="186">
        <v>0</v>
      </c>
      <c r="AY74" s="186">
        <v>0.02</v>
      </c>
      <c r="AZ74" s="187">
        <v>0.35</v>
      </c>
      <c r="BA74" s="45">
        <f t="shared" si="97"/>
        <v>243.1252886</v>
      </c>
      <c r="BB74" s="49">
        <f t="shared" si="98"/>
        <v>6.0304861653671278</v>
      </c>
      <c r="BC74" s="210">
        <f t="shared" si="52"/>
        <v>-2.6553790557795547</v>
      </c>
      <c r="BD74" s="215" t="str">
        <f t="shared" si="99"/>
        <v>Ca</v>
      </c>
      <c r="BE74" s="44" t="str">
        <f t="shared" si="100"/>
        <v>HCO3</v>
      </c>
      <c r="BF74" s="213"/>
      <c r="BG74" s="101">
        <f t="shared" si="101"/>
        <v>0</v>
      </c>
      <c r="BH74" s="101">
        <f t="shared" si="102"/>
        <v>2.6230000000000002</v>
      </c>
      <c r="BI74" s="101">
        <f t="shared" si="103"/>
        <v>54.271000000000001</v>
      </c>
      <c r="BJ74" s="101">
        <f t="shared" si="104"/>
        <v>176.94959</v>
      </c>
      <c r="BK74" s="101">
        <f t="shared" si="105"/>
        <v>7.3810000000000002</v>
      </c>
      <c r="BL74" s="102">
        <f t="shared" si="106"/>
        <v>0.22800000000000001</v>
      </c>
      <c r="BM74" s="101">
        <f t="shared" si="107"/>
        <v>0</v>
      </c>
      <c r="BN74" s="101">
        <f t="shared" si="108"/>
        <v>0.36499999999999999</v>
      </c>
      <c r="BO74" s="101">
        <f t="shared" si="109"/>
        <v>0</v>
      </c>
      <c r="BP74" s="101">
        <f t="shared" si="110"/>
        <v>0.03</v>
      </c>
      <c r="BQ74" s="101">
        <f t="shared" si="111"/>
        <v>2.9999999999999997E-5</v>
      </c>
      <c r="BR74" s="101">
        <f t="shared" si="112"/>
        <v>1.9E-3</v>
      </c>
      <c r="BS74" s="101">
        <f t="shared" si="113"/>
        <v>0.54600000000000004</v>
      </c>
      <c r="BT74" s="101">
        <f t="shared" si="114"/>
        <v>1.4999999999999999E-2</v>
      </c>
      <c r="BU74" s="101">
        <f t="shared" si="115"/>
        <v>0</v>
      </c>
      <c r="BV74" s="101">
        <f t="shared" si="116"/>
        <v>1.0999999999999999E-2</v>
      </c>
      <c r="BW74" s="103">
        <f t="shared" si="117"/>
        <v>0.68500000000000005</v>
      </c>
      <c r="BX74" s="101">
        <f>BG74/Constants!C$6*Constants!D$6</f>
        <v>0</v>
      </c>
      <c r="BY74" s="101">
        <f>BH74/Constants!C$9*Constants!D$9</f>
        <v>0.21584036206541865</v>
      </c>
      <c r="BZ74" s="101">
        <f>BI74/Constants!C$10*Constants!D$10</f>
        <v>2.7082688756923998</v>
      </c>
      <c r="CA74" s="101">
        <f>BJ74/Constants!C$21*Constants!D$21</f>
        <v>2.9</v>
      </c>
      <c r="CB74" s="101">
        <f>BK74/Constants!C$20*Constants!D$20</f>
        <v>0.15367062727846217</v>
      </c>
      <c r="CC74" s="102">
        <f>BL74/Constants!C$15*Constants!D$15</f>
        <v>6.4310495585705018E-3</v>
      </c>
      <c r="CD74" s="102">
        <f>BM74/Constants!C$5*Constants!D$5</f>
        <v>0</v>
      </c>
      <c r="CE74" s="101">
        <f>BN74/Constants!C$8*Constants!D$8</f>
        <v>9.3354442520518794E-3</v>
      </c>
      <c r="CF74" s="102">
        <f>BO74/Constants!C$11*Constants!D$11</f>
        <v>0</v>
      </c>
      <c r="CG74" s="102">
        <f>BP74/Constants!C$7*Constants!D$7</f>
        <v>1.6631279000792758E-3</v>
      </c>
      <c r="CH74" s="101">
        <f>BQ74/Constants!C$13*Constants!D$13</f>
        <v>1.0939921597228552E-6</v>
      </c>
      <c r="CI74" s="101">
        <f>BR74/Constants!C$12*Constants!D$12</f>
        <v>6.8045483033396013E-5</v>
      </c>
      <c r="CJ74" s="101">
        <f>BS74/Constants!C$18*Constants!D$18</f>
        <v>8.8057556741483346E-3</v>
      </c>
      <c r="CK74" s="101">
        <f>BT74/Constants!D$18*Constants!E$18</f>
        <v>1.7249999999999998E-2</v>
      </c>
      <c r="CL74" s="101">
        <f>BU74/Constants!C$19*Constants!D$19</f>
        <v>0</v>
      </c>
      <c r="CM74" s="102">
        <f>BV74/Constants!C$14/Constants!D$14</f>
        <v>5.7899612598955703E-4</v>
      </c>
      <c r="CN74" s="102">
        <f>BW74/Constants!C$17/Constants!D$17</f>
        <v>8.5727873448137783E-3</v>
      </c>
      <c r="CO74" s="217">
        <f t="shared" si="147"/>
        <v>-2.6553790557795547</v>
      </c>
      <c r="CP74" s="104">
        <f t="shared" si="118"/>
        <v>2.6553790557795547</v>
      </c>
      <c r="CQ74" s="106">
        <f>R74*Constants!E$6</f>
        <v>0</v>
      </c>
      <c r="CR74" s="106">
        <f>T74*Constants!E$8</f>
        <v>0.67159999999999997</v>
      </c>
      <c r="CS74" s="106">
        <f>U74*Constants!E$9</f>
        <v>10.01986</v>
      </c>
      <c r="CT74" s="106">
        <f>V74*Constants!E$10</f>
        <v>141.1046</v>
      </c>
      <c r="CU74" s="106">
        <f>AE74*Constants!E$21</f>
        <v>126.51895685</v>
      </c>
      <c r="CV74" s="106">
        <f>AB74*Constants!E$18</f>
        <v>0.62790000000000001</v>
      </c>
      <c r="CW74" s="106">
        <f>AD74*Constants!E$20</f>
        <v>11.36674</v>
      </c>
      <c r="CX74" s="107">
        <f>Y74*Constants!E$15</f>
        <v>0.48792000000000002</v>
      </c>
      <c r="CY74" s="218">
        <f t="shared" si="119"/>
        <v>0</v>
      </c>
      <c r="CZ74" s="102">
        <f t="shared" si="120"/>
        <v>7.3535724008268968</v>
      </c>
      <c r="DA74" s="102">
        <f t="shared" si="121"/>
        <v>92.269356239654471</v>
      </c>
      <c r="DB74" s="102">
        <f t="shared" si="122"/>
        <v>93.690154929480187</v>
      </c>
      <c r="DC74" s="102">
        <f t="shared" si="123"/>
        <v>4.9646292682170783</v>
      </c>
      <c r="DD74" s="102">
        <f t="shared" si="124"/>
        <v>0.20776759637987433</v>
      </c>
      <c r="DE74" s="102">
        <f t="shared" si="125"/>
        <v>0</v>
      </c>
      <c r="DF74" s="102">
        <f t="shared" si="126"/>
        <v>0.31805388271420765</v>
      </c>
      <c r="DG74" s="102">
        <f t="shared" si="127"/>
        <v>0</v>
      </c>
      <c r="DH74" s="102">
        <f t="shared" si="128"/>
        <v>5.6661929715265243E-2</v>
      </c>
      <c r="DI74" s="102">
        <f t="shared" si="129"/>
        <v>3.727176175705603E-5</v>
      </c>
      <c r="DJ74" s="102">
        <f t="shared" si="130"/>
        <v>2.31827532740914E-3</v>
      </c>
      <c r="DK74" s="102">
        <f t="shared" si="131"/>
        <v>0.28448710806279542</v>
      </c>
      <c r="DL74" s="102">
        <f t="shared" si="132"/>
        <v>0.55729488708052866</v>
      </c>
      <c r="DM74" s="102">
        <f t="shared" si="133"/>
        <v>0</v>
      </c>
      <c r="DN74" s="102">
        <f t="shared" si="134"/>
        <v>1.8705598878458771E-2</v>
      </c>
      <c r="DO74" s="102">
        <f t="shared" si="135"/>
        <v>0.27696061190106552</v>
      </c>
      <c r="DP74" s="105">
        <f t="shared" si="136"/>
        <v>0</v>
      </c>
      <c r="DQ74" s="106">
        <f t="shared" si="137"/>
        <v>0</v>
      </c>
      <c r="DR74" s="106">
        <f t="shared" si="138"/>
        <v>92.269356239654471</v>
      </c>
      <c r="DS74" s="94">
        <f t="shared" si="139"/>
        <v>0</v>
      </c>
      <c r="DT74" s="106">
        <f t="shared" si="140"/>
        <v>93.690154929480187</v>
      </c>
      <c r="DU74" s="94">
        <f t="shared" si="141"/>
        <v>0</v>
      </c>
      <c r="DV74" s="106">
        <f t="shared" si="142"/>
        <v>0</v>
      </c>
      <c r="DW74" s="107">
        <f t="shared" si="143"/>
        <v>0</v>
      </c>
      <c r="DX74" s="54" t="str">
        <f t="shared" si="145"/>
        <v>Ca</v>
      </c>
      <c r="DY74" s="92" t="str">
        <f t="shared" si="146"/>
        <v>HCO3</v>
      </c>
    </row>
    <row r="75" spans="1:130" x14ac:dyDescent="0.2">
      <c r="B75" s="63" t="s">
        <v>216</v>
      </c>
      <c r="C75" s="82" t="s">
        <v>306</v>
      </c>
      <c r="D75" s="70" t="s">
        <v>318</v>
      </c>
      <c r="E75" s="77">
        <v>702442</v>
      </c>
      <c r="F75" s="71">
        <v>5219293</v>
      </c>
      <c r="G75" s="71">
        <v>1985</v>
      </c>
      <c r="H75" s="75">
        <v>43337</v>
      </c>
      <c r="I75" s="68">
        <v>9.6999999999999993</v>
      </c>
      <c r="J75" s="113">
        <v>329</v>
      </c>
      <c r="K75" s="112">
        <f t="shared" si="144"/>
        <v>372.97001181000007</v>
      </c>
      <c r="L75" s="65">
        <v>7.74</v>
      </c>
      <c r="M75" s="73">
        <v>421.74769230769232</v>
      </c>
      <c r="N75" s="67">
        <v>9.06</v>
      </c>
      <c r="O75" s="201">
        <v>101.2</v>
      </c>
      <c r="P75" s="204">
        <v>0.11</v>
      </c>
      <c r="Q75" s="173">
        <v>0</v>
      </c>
      <c r="R75" s="173">
        <v>0.92100000000000004</v>
      </c>
      <c r="S75" s="173">
        <v>9.2999999999999999E-2</v>
      </c>
      <c r="T75" s="173">
        <v>0.48099999999999998</v>
      </c>
      <c r="U75" s="173">
        <v>5.3959999999999999</v>
      </c>
      <c r="V75" s="173">
        <v>63.674999999999997</v>
      </c>
      <c r="W75" s="173">
        <v>0</v>
      </c>
      <c r="X75" s="173">
        <v>5.3999999999999999E-2</v>
      </c>
      <c r="Y75" s="173">
        <v>0.54900000000000004</v>
      </c>
      <c r="Z75" s="173">
        <v>8.9999999999999993E-3</v>
      </c>
      <c r="AA75" s="173">
        <v>0.58599999999999997</v>
      </c>
      <c r="AB75" s="173">
        <v>1.359</v>
      </c>
      <c r="AC75" s="173">
        <v>0</v>
      </c>
      <c r="AD75" s="173">
        <v>17.37</v>
      </c>
      <c r="AE75" s="208">
        <v>216.00053399999999</v>
      </c>
      <c r="AF75" s="186">
        <v>0.7</v>
      </c>
      <c r="AG75" s="186">
        <v>0.1</v>
      </c>
      <c r="AH75" s="186">
        <v>0.02</v>
      </c>
      <c r="AI75" s="186">
        <v>0.09</v>
      </c>
      <c r="AJ75" s="186">
        <v>0</v>
      </c>
      <c r="AK75" s="186">
        <v>3.3</v>
      </c>
      <c r="AL75" s="186">
        <v>0</v>
      </c>
      <c r="AM75" s="186">
        <v>2.1800000000000002</v>
      </c>
      <c r="AN75" s="186">
        <v>1.22</v>
      </c>
      <c r="AO75" s="186">
        <v>5.35</v>
      </c>
      <c r="AP75" s="186">
        <v>0.54</v>
      </c>
      <c r="AQ75" s="186">
        <v>0.14000000000000001</v>
      </c>
      <c r="AR75" s="186">
        <v>0.44059999999999999</v>
      </c>
      <c r="AS75" s="186">
        <v>0</v>
      </c>
      <c r="AT75" s="186">
        <v>0</v>
      </c>
      <c r="AU75" s="186">
        <v>0</v>
      </c>
      <c r="AV75" s="186">
        <v>0.2</v>
      </c>
      <c r="AW75" s="186">
        <v>14.7</v>
      </c>
      <c r="AX75" s="186">
        <v>0</v>
      </c>
      <c r="AY75" s="186">
        <v>0.09</v>
      </c>
      <c r="AZ75" s="187">
        <v>0.51</v>
      </c>
      <c r="BA75" s="45">
        <f t="shared" si="97"/>
        <v>306.52311459999999</v>
      </c>
      <c r="BB75" s="49">
        <f t="shared" si="98"/>
        <v>7.6387833233384521</v>
      </c>
      <c r="BC75" s="210">
        <f t="shared" si="52"/>
        <v>-3.6701283887168734</v>
      </c>
      <c r="BD75" s="215" t="str">
        <f t="shared" si="99"/>
        <v>Ca</v>
      </c>
      <c r="BE75" s="44" t="str">
        <f t="shared" si="100"/>
        <v>HCO3</v>
      </c>
      <c r="BF75" s="213"/>
      <c r="BG75" s="101">
        <f t="shared" si="101"/>
        <v>0.92100000000000004</v>
      </c>
      <c r="BH75" s="101">
        <f t="shared" si="102"/>
        <v>5.3959999999999999</v>
      </c>
      <c r="BI75" s="101">
        <f t="shared" si="103"/>
        <v>63.674999999999997</v>
      </c>
      <c r="BJ75" s="101">
        <f t="shared" si="104"/>
        <v>216.00053399999999</v>
      </c>
      <c r="BK75" s="101">
        <f t="shared" si="105"/>
        <v>17.37</v>
      </c>
      <c r="BL75" s="102">
        <f t="shared" si="106"/>
        <v>0.54900000000000004</v>
      </c>
      <c r="BM75" s="101">
        <f t="shared" si="107"/>
        <v>0</v>
      </c>
      <c r="BN75" s="101">
        <f t="shared" si="108"/>
        <v>0.48099999999999998</v>
      </c>
      <c r="BO75" s="101">
        <f t="shared" si="109"/>
        <v>0</v>
      </c>
      <c r="BP75" s="101">
        <f t="shared" si="110"/>
        <v>9.2999999999999999E-2</v>
      </c>
      <c r="BQ75" s="101">
        <f t="shared" si="111"/>
        <v>0</v>
      </c>
      <c r="BR75" s="101">
        <f t="shared" si="112"/>
        <v>3.3E-3</v>
      </c>
      <c r="BS75" s="101">
        <f t="shared" si="113"/>
        <v>1.359</v>
      </c>
      <c r="BT75" s="101">
        <f t="shared" si="114"/>
        <v>8.9999999999999993E-3</v>
      </c>
      <c r="BU75" s="101">
        <f t="shared" si="115"/>
        <v>0</v>
      </c>
      <c r="BV75" s="101">
        <f t="shared" si="116"/>
        <v>5.3999999999999999E-2</v>
      </c>
      <c r="BW75" s="103">
        <f t="shared" si="117"/>
        <v>0.58599999999999997</v>
      </c>
      <c r="BX75" s="101">
        <f>BG75/Constants!C$6*Constants!D$6</f>
        <v>4.0061244551931732E-2</v>
      </c>
      <c r="BY75" s="101">
        <f>BH75/Constants!C$9*Constants!D$9</f>
        <v>0.44402386340259203</v>
      </c>
      <c r="BZ75" s="101">
        <f>BI75/Constants!C$10*Constants!D$10</f>
        <v>3.1775537701482106</v>
      </c>
      <c r="CA75" s="101">
        <f>BJ75/Constants!C$21*Constants!D$21</f>
        <v>3.54</v>
      </c>
      <c r="CB75" s="101">
        <f>BK75/Constants!C$20*Constants!D$20</f>
        <v>0.36163918111731308</v>
      </c>
      <c r="CC75" s="102">
        <f>BL75/Constants!C$15*Constants!D$15</f>
        <v>1.5485290384452656E-2</v>
      </c>
      <c r="CD75" s="102">
        <f>BM75/Constants!C$5*Constants!D$5</f>
        <v>0</v>
      </c>
      <c r="CE75" s="101">
        <f>BN75/Constants!C$8*Constants!D$8</f>
        <v>1.2302325165032749E-2</v>
      </c>
      <c r="CF75" s="102">
        <f>BO75/Constants!C$11*Constants!D$11</f>
        <v>0</v>
      </c>
      <c r="CG75" s="102">
        <f>BP75/Constants!C$7*Constants!D$7</f>
        <v>5.155696490245755E-3</v>
      </c>
      <c r="CH75" s="101">
        <f>BQ75/Constants!C$13*Constants!D$13</f>
        <v>0</v>
      </c>
      <c r="CI75" s="101">
        <f>BR75/Constants!C$12*Constants!D$12</f>
        <v>1.1818426000537202E-4</v>
      </c>
      <c r="CJ75" s="101">
        <f>BS75/Constants!C$18*Constants!D$18</f>
        <v>2.1917622639501071E-2</v>
      </c>
      <c r="CK75" s="101">
        <f>BT75/Constants!D$18*Constants!E$18</f>
        <v>1.0349999999999998E-2</v>
      </c>
      <c r="CL75" s="101">
        <f>BU75/Constants!C$19*Constants!D$19</f>
        <v>0</v>
      </c>
      <c r="CM75" s="102">
        <f>BV75/Constants!C$14/Constants!D$14</f>
        <v>2.8423446184941887E-3</v>
      </c>
      <c r="CN75" s="102">
        <f>BW75/Constants!C$17/Constants!D$17</f>
        <v>7.3338005606728074E-3</v>
      </c>
      <c r="CO75" s="217">
        <f t="shared" si="147"/>
        <v>-3.6701283887168734</v>
      </c>
      <c r="CP75" s="104">
        <f t="shared" si="118"/>
        <v>3.6701283887168734</v>
      </c>
      <c r="CQ75" s="106">
        <f>R75*Constants!E$6</f>
        <v>1.9893600000000002</v>
      </c>
      <c r="CR75" s="106">
        <f>T75*Constants!E$8</f>
        <v>0.88504000000000005</v>
      </c>
      <c r="CS75" s="106">
        <f>U75*Constants!E$9</f>
        <v>20.612719999999999</v>
      </c>
      <c r="CT75" s="106">
        <f>V75*Constants!E$10</f>
        <v>165.55500000000001</v>
      </c>
      <c r="CU75" s="106">
        <f>AE75*Constants!E$21</f>
        <v>154.44038180999999</v>
      </c>
      <c r="CV75" s="106">
        <f>AB75*Constants!E$18</f>
        <v>1.5628499999999999</v>
      </c>
      <c r="CW75" s="106">
        <f>AD75*Constants!E$20</f>
        <v>26.7498</v>
      </c>
      <c r="CX75" s="107">
        <f>Y75*Constants!E$15</f>
        <v>1.1748600000000002</v>
      </c>
      <c r="CY75" s="218">
        <f t="shared" si="119"/>
        <v>1.0888530199267779</v>
      </c>
      <c r="CZ75" s="102">
        <f t="shared" si="120"/>
        <v>12.068439959690529</v>
      </c>
      <c r="DA75" s="102">
        <f t="shared" si="121"/>
        <v>86.364990835981502</v>
      </c>
      <c r="DB75" s="102">
        <f t="shared" si="122"/>
        <v>89.403687120380525</v>
      </c>
      <c r="DC75" s="102">
        <f t="shared" si="123"/>
        <v>9.1332983613228489</v>
      </c>
      <c r="DD75" s="102">
        <f t="shared" si="124"/>
        <v>0.39108532669487067</v>
      </c>
      <c r="DE75" s="102">
        <f t="shared" si="125"/>
        <v>0</v>
      </c>
      <c r="DF75" s="102">
        <f t="shared" si="126"/>
        <v>0.33437363361746048</v>
      </c>
      <c r="DG75" s="102">
        <f t="shared" si="127"/>
        <v>0</v>
      </c>
      <c r="DH75" s="102">
        <f t="shared" si="128"/>
        <v>0.14013033683845666</v>
      </c>
      <c r="DI75" s="102">
        <f t="shared" si="129"/>
        <v>0</v>
      </c>
      <c r="DJ75" s="102">
        <f t="shared" si="130"/>
        <v>3.212213945271845E-3</v>
      </c>
      <c r="DK75" s="102">
        <f t="shared" si="131"/>
        <v>0.55353567143630578</v>
      </c>
      <c r="DL75" s="102">
        <f t="shared" si="132"/>
        <v>0.26139213607229894</v>
      </c>
      <c r="DM75" s="102">
        <f t="shared" si="133"/>
        <v>0</v>
      </c>
      <c r="DN75" s="102">
        <f t="shared" si="134"/>
        <v>7.1784205920946836E-2</v>
      </c>
      <c r="DO75" s="102">
        <f t="shared" si="135"/>
        <v>0.18521717817222116</v>
      </c>
      <c r="DP75" s="105">
        <f t="shared" si="136"/>
        <v>0</v>
      </c>
      <c r="DQ75" s="106">
        <f t="shared" si="137"/>
        <v>0</v>
      </c>
      <c r="DR75" s="106">
        <f t="shared" si="138"/>
        <v>86.364990835981502</v>
      </c>
      <c r="DS75" s="94">
        <f t="shared" si="139"/>
        <v>0</v>
      </c>
      <c r="DT75" s="106">
        <f t="shared" si="140"/>
        <v>89.403687120380525</v>
      </c>
      <c r="DU75" s="94">
        <f t="shared" si="141"/>
        <v>0</v>
      </c>
      <c r="DV75" s="106">
        <f t="shared" si="142"/>
        <v>0</v>
      </c>
      <c r="DW75" s="107">
        <f t="shared" si="143"/>
        <v>0</v>
      </c>
      <c r="DX75" s="54" t="str">
        <f t="shared" si="145"/>
        <v>Ca</v>
      </c>
      <c r="DY75" s="92" t="str">
        <f t="shared" si="146"/>
        <v>HCO3</v>
      </c>
    </row>
    <row r="76" spans="1:130" x14ac:dyDescent="0.2">
      <c r="B76" s="63" t="s">
        <v>217</v>
      </c>
      <c r="C76" s="82" t="s">
        <v>301</v>
      </c>
      <c r="D76" s="70" t="s">
        <v>318</v>
      </c>
      <c r="E76" s="77">
        <v>702251</v>
      </c>
      <c r="F76" s="71">
        <v>5219152</v>
      </c>
      <c r="G76" s="71">
        <v>1979</v>
      </c>
      <c r="H76" s="75">
        <v>43337</v>
      </c>
      <c r="I76" s="68">
        <v>7.4</v>
      </c>
      <c r="J76" s="113">
        <v>382</v>
      </c>
      <c r="K76" s="112">
        <f t="shared" si="144"/>
        <v>421.19612634000003</v>
      </c>
      <c r="L76" s="65">
        <v>8.25</v>
      </c>
      <c r="M76" s="73">
        <v>413.13604395604392</v>
      </c>
      <c r="N76" s="67">
        <v>9.9</v>
      </c>
      <c r="O76" s="201">
        <v>103.5</v>
      </c>
      <c r="P76" s="204">
        <v>9.4E-2</v>
      </c>
      <c r="Q76" s="173">
        <v>0</v>
      </c>
      <c r="R76" s="173">
        <v>0.51</v>
      </c>
      <c r="S76" s="173">
        <v>0.128</v>
      </c>
      <c r="T76" s="173">
        <v>0.41</v>
      </c>
      <c r="U76" s="173">
        <v>17.481999999999999</v>
      </c>
      <c r="V76" s="173">
        <v>55.695</v>
      </c>
      <c r="W76" s="173">
        <v>0.94499999999999995</v>
      </c>
      <c r="X76" s="173">
        <v>6.0000000000000001E-3</v>
      </c>
      <c r="Y76" s="173">
        <v>0.55600000000000005</v>
      </c>
      <c r="Z76" s="173">
        <v>1.2E-2</v>
      </c>
      <c r="AA76" s="173">
        <v>0.68100000000000005</v>
      </c>
      <c r="AB76" s="173">
        <v>1.1859999999999999</v>
      </c>
      <c r="AC76" s="173">
        <v>0</v>
      </c>
      <c r="AD76" s="173">
        <v>32.393000000000001</v>
      </c>
      <c r="AE76" s="208">
        <v>217.220876</v>
      </c>
      <c r="AF76" s="186">
        <v>0.53</v>
      </c>
      <c r="AG76" s="186">
        <v>0.13</v>
      </c>
      <c r="AH76" s="186">
        <v>0.04</v>
      </c>
      <c r="AI76" s="186">
        <v>0.12</v>
      </c>
      <c r="AJ76" s="186">
        <v>0.02</v>
      </c>
      <c r="AK76" s="186">
        <v>1.99</v>
      </c>
      <c r="AL76" s="186">
        <v>0</v>
      </c>
      <c r="AM76" s="186">
        <v>0.31</v>
      </c>
      <c r="AN76" s="186">
        <v>0.95</v>
      </c>
      <c r="AO76" s="186">
        <v>0.9</v>
      </c>
      <c r="AP76" s="186">
        <v>0.19</v>
      </c>
      <c r="AQ76" s="186">
        <v>0</v>
      </c>
      <c r="AR76" s="186">
        <v>0.89880000000000004</v>
      </c>
      <c r="AS76" s="186">
        <v>0</v>
      </c>
      <c r="AT76" s="186">
        <v>0</v>
      </c>
      <c r="AU76" s="186">
        <v>0</v>
      </c>
      <c r="AV76" s="186">
        <v>0.11</v>
      </c>
      <c r="AW76" s="186">
        <v>24.78</v>
      </c>
      <c r="AX76" s="186">
        <v>0</v>
      </c>
      <c r="AY76" s="186">
        <v>0</v>
      </c>
      <c r="AZ76" s="187">
        <v>0.79</v>
      </c>
      <c r="BA76" s="45">
        <f t="shared" si="97"/>
        <v>327.25663479999997</v>
      </c>
      <c r="BB76" s="49">
        <f t="shared" si="98"/>
        <v>8.571153803900831</v>
      </c>
      <c r="BC76" s="210">
        <f t="shared" si="52"/>
        <v>-0.14668478181406469</v>
      </c>
      <c r="BD76" s="215" t="str">
        <f t="shared" si="99"/>
        <v>Ca-Mg</v>
      </c>
      <c r="BE76" s="44" t="str">
        <f t="shared" si="100"/>
        <v>HCO3</v>
      </c>
      <c r="BF76" s="213"/>
      <c r="BG76" s="101">
        <f t="shared" si="101"/>
        <v>0.51</v>
      </c>
      <c r="BH76" s="101">
        <f t="shared" si="102"/>
        <v>17.481999999999999</v>
      </c>
      <c r="BI76" s="101">
        <f t="shared" si="103"/>
        <v>55.695</v>
      </c>
      <c r="BJ76" s="101">
        <f t="shared" si="104"/>
        <v>217.220876</v>
      </c>
      <c r="BK76" s="101">
        <f t="shared" si="105"/>
        <v>32.393000000000001</v>
      </c>
      <c r="BL76" s="102">
        <f t="shared" si="106"/>
        <v>0.55600000000000005</v>
      </c>
      <c r="BM76" s="101">
        <f t="shared" si="107"/>
        <v>0</v>
      </c>
      <c r="BN76" s="101">
        <f t="shared" si="108"/>
        <v>0.41</v>
      </c>
      <c r="BO76" s="101">
        <f t="shared" si="109"/>
        <v>0.94499999999999995</v>
      </c>
      <c r="BP76" s="101">
        <f t="shared" si="110"/>
        <v>0.128</v>
      </c>
      <c r="BQ76" s="101">
        <f t="shared" si="111"/>
        <v>2.0000000000000002E-5</v>
      </c>
      <c r="BR76" s="101">
        <f t="shared" si="112"/>
        <v>1.99E-3</v>
      </c>
      <c r="BS76" s="101">
        <f t="shared" si="113"/>
        <v>1.1859999999999999</v>
      </c>
      <c r="BT76" s="101">
        <f t="shared" si="114"/>
        <v>1.2E-2</v>
      </c>
      <c r="BU76" s="101">
        <f t="shared" si="115"/>
        <v>0</v>
      </c>
      <c r="BV76" s="101">
        <f t="shared" si="116"/>
        <v>6.0000000000000001E-3</v>
      </c>
      <c r="BW76" s="103">
        <f t="shared" si="117"/>
        <v>0.68100000000000005</v>
      </c>
      <c r="BX76" s="101">
        <f>BG76/Constants!C$6*Constants!D$6</f>
        <v>2.2183751054815615E-2</v>
      </c>
      <c r="BY76" s="101">
        <f>BH76/Constants!C$9*Constants!D$9</f>
        <v>1.4385517383254474</v>
      </c>
      <c r="BZ76" s="101">
        <f>BI76/Constants!C$10*Constants!D$10</f>
        <v>2.7793303059034882</v>
      </c>
      <c r="CA76" s="101">
        <f>BJ76/Constants!C$21*Constants!D$21</f>
        <v>3.56</v>
      </c>
      <c r="CB76" s="101">
        <f>BK76/Constants!C$20*Constants!D$20</f>
        <v>0.67441439228169964</v>
      </c>
      <c r="CC76" s="102">
        <f>BL76/Constants!C$15*Constants!D$15</f>
        <v>1.5682734888443857E-2</v>
      </c>
      <c r="CD76" s="102">
        <f>BM76/Constants!C$5*Constants!D$5</f>
        <v>0</v>
      </c>
      <c r="CE76" s="101">
        <f>BN76/Constants!C$8*Constants!D$8</f>
        <v>1.0486389433811699E-2</v>
      </c>
      <c r="CF76" s="102">
        <f>BO76/Constants!C$11*Constants!D$11</f>
        <v>2.1570417712850946E-2</v>
      </c>
      <c r="CG76" s="102">
        <f>BP76/Constants!C$7*Constants!D$7</f>
        <v>7.0960123736715768E-3</v>
      </c>
      <c r="CH76" s="101">
        <f>BQ76/Constants!C$13*Constants!D$13</f>
        <v>7.2932810648190366E-7</v>
      </c>
      <c r="CI76" s="101">
        <f>BR76/Constants!C$12*Constants!D$12</f>
        <v>7.1268690124451614E-5</v>
      </c>
      <c r="CJ76" s="101">
        <f>BS76/Constants!C$18*Constants!D$18</f>
        <v>1.9127520566922938E-2</v>
      </c>
      <c r="CK76" s="101">
        <f>BT76/Constants!D$18*Constants!E$18</f>
        <v>1.38E-2</v>
      </c>
      <c r="CL76" s="101">
        <f>BU76/Constants!C$19*Constants!D$19</f>
        <v>0</v>
      </c>
      <c r="CM76" s="102">
        <f>BV76/Constants!C$14/Constants!D$14</f>
        <v>3.1581606872157657E-4</v>
      </c>
      <c r="CN76" s="102">
        <f>BW76/Constants!C$17/Constants!D$17</f>
        <v>8.5227272727272738E-3</v>
      </c>
      <c r="CO76" s="217">
        <f t="shared" si="147"/>
        <v>-0.14668478181406469</v>
      </c>
      <c r="CP76" s="104">
        <f t="shared" si="118"/>
        <v>0.14668478181406469</v>
      </c>
      <c r="CQ76" s="106">
        <f>R76*Constants!E$6</f>
        <v>1.1016000000000001</v>
      </c>
      <c r="CR76" s="106">
        <f>T76*Constants!E$8</f>
        <v>0.75439999999999996</v>
      </c>
      <c r="CS76" s="106">
        <f>U76*Constants!E$9</f>
        <v>66.781239999999997</v>
      </c>
      <c r="CT76" s="106">
        <f>V76*Constants!E$10</f>
        <v>144.80700000000002</v>
      </c>
      <c r="CU76" s="106">
        <f>AE76*Constants!E$21</f>
        <v>155.31292633999999</v>
      </c>
      <c r="CV76" s="106">
        <f>AB76*Constants!E$18</f>
        <v>1.3638999999999999</v>
      </c>
      <c r="CW76" s="106">
        <f>AD76*Constants!E$20</f>
        <v>49.885220000000004</v>
      </c>
      <c r="CX76" s="107">
        <f>Y76*Constants!E$15</f>
        <v>1.1898400000000002</v>
      </c>
      <c r="CY76" s="218">
        <f t="shared" si="119"/>
        <v>0.51839786221447559</v>
      </c>
      <c r="CZ76" s="102">
        <f t="shared" si="120"/>
        <v>33.616593694642319</v>
      </c>
      <c r="DA76" s="102">
        <f t="shared" si="121"/>
        <v>64.948388818829002</v>
      </c>
      <c r="DB76" s="102">
        <f t="shared" si="122"/>
        <v>82.947657963566073</v>
      </c>
      <c r="DC76" s="102">
        <f t="shared" si="123"/>
        <v>15.713790544013682</v>
      </c>
      <c r="DD76" s="102">
        <f t="shared" si="124"/>
        <v>0.36540621614042856</v>
      </c>
      <c r="DE76" s="102">
        <f t="shared" si="125"/>
        <v>0</v>
      </c>
      <c r="DF76" s="102">
        <f t="shared" si="126"/>
        <v>0.24504971460434705</v>
      </c>
      <c r="DG76" s="102">
        <f t="shared" si="127"/>
        <v>0.50406526839327304</v>
      </c>
      <c r="DH76" s="102">
        <f t="shared" si="128"/>
        <v>0.16582216576760023</v>
      </c>
      <c r="DI76" s="102">
        <f t="shared" si="129"/>
        <v>1.7043201139379748E-5</v>
      </c>
      <c r="DJ76" s="102">
        <f t="shared" si="130"/>
        <v>1.6654323478500063E-3</v>
      </c>
      <c r="DK76" s="102">
        <f t="shared" si="131"/>
        <v>0.44566939148207851</v>
      </c>
      <c r="DL76" s="102">
        <f t="shared" si="132"/>
        <v>0.32153867412843035</v>
      </c>
      <c r="DM76" s="102">
        <f t="shared" si="133"/>
        <v>0</v>
      </c>
      <c r="DN76" s="102">
        <f t="shared" si="134"/>
        <v>7.3584840583470271E-3</v>
      </c>
      <c r="DO76" s="102">
        <f t="shared" si="135"/>
        <v>0.19857872661093773</v>
      </c>
      <c r="DP76" s="105">
        <f t="shared" si="136"/>
        <v>0</v>
      </c>
      <c r="DQ76" s="106">
        <f t="shared" si="137"/>
        <v>33.616593694642319</v>
      </c>
      <c r="DR76" s="106">
        <f t="shared" si="138"/>
        <v>64.948388818829002</v>
      </c>
      <c r="DS76" s="94">
        <f t="shared" si="139"/>
        <v>0</v>
      </c>
      <c r="DT76" s="106">
        <f t="shared" si="140"/>
        <v>82.947657963566073</v>
      </c>
      <c r="DU76" s="94">
        <f t="shared" si="141"/>
        <v>0</v>
      </c>
      <c r="DV76" s="106">
        <f t="shared" si="142"/>
        <v>0</v>
      </c>
      <c r="DW76" s="107">
        <f t="shared" si="143"/>
        <v>0</v>
      </c>
      <c r="DX76" s="54" t="str">
        <f t="shared" si="145"/>
        <v>Ca-Mg</v>
      </c>
      <c r="DY76" s="92" t="str">
        <f t="shared" si="146"/>
        <v>HCO3</v>
      </c>
    </row>
    <row r="77" spans="1:130" x14ac:dyDescent="0.2">
      <c r="B77" s="63" t="s">
        <v>218</v>
      </c>
      <c r="C77" s="82" t="s">
        <v>301</v>
      </c>
      <c r="D77" s="70" t="s">
        <v>318</v>
      </c>
      <c r="E77" s="77">
        <v>701970</v>
      </c>
      <c r="F77" s="71">
        <v>5218857</v>
      </c>
      <c r="G77" s="71">
        <v>1977</v>
      </c>
      <c r="H77" s="75">
        <v>43337</v>
      </c>
      <c r="I77" s="68">
        <v>5.9</v>
      </c>
      <c r="J77" s="113">
        <v>311</v>
      </c>
      <c r="K77" s="112">
        <f t="shared" si="144"/>
        <v>346.73487839000001</v>
      </c>
      <c r="L77" s="65">
        <v>7.77</v>
      </c>
      <c r="M77" s="73">
        <v>382.43714285714282</v>
      </c>
      <c r="N77" s="67">
        <v>10.02</v>
      </c>
      <c r="O77" s="201">
        <v>101</v>
      </c>
      <c r="P77" s="204">
        <v>5</v>
      </c>
      <c r="Q77" s="173">
        <v>0</v>
      </c>
      <c r="R77" s="173">
        <v>1.0189999999999999</v>
      </c>
      <c r="S77" s="173">
        <v>0.123</v>
      </c>
      <c r="T77" s="173">
        <v>0.65600000000000003</v>
      </c>
      <c r="U77" s="173">
        <v>7.2320000000000002</v>
      </c>
      <c r="V77" s="173">
        <v>55.563000000000002</v>
      </c>
      <c r="W77" s="173">
        <v>0</v>
      </c>
      <c r="X77" s="173">
        <v>1.6E-2</v>
      </c>
      <c r="Y77" s="173">
        <v>1.8260000000000001</v>
      </c>
      <c r="Z77" s="173">
        <v>0.01</v>
      </c>
      <c r="AA77" s="173">
        <v>0.46300000000000002</v>
      </c>
      <c r="AB77" s="173">
        <v>2.2999999999999998</v>
      </c>
      <c r="AC77" s="173">
        <v>0</v>
      </c>
      <c r="AD77" s="173">
        <v>14.584</v>
      </c>
      <c r="AE77" s="208">
        <v>198.91574599999998</v>
      </c>
      <c r="AF77" s="186">
        <v>1.61</v>
      </c>
      <c r="AG77" s="186">
        <v>0.11</v>
      </c>
      <c r="AH77" s="186">
        <v>0.03</v>
      </c>
      <c r="AI77" s="186">
        <v>0.12</v>
      </c>
      <c r="AJ77" s="186">
        <v>0.02</v>
      </c>
      <c r="AK77" s="186">
        <v>1.88</v>
      </c>
      <c r="AL77" s="186">
        <v>0</v>
      </c>
      <c r="AM77" s="186">
        <v>0.4</v>
      </c>
      <c r="AN77" s="186">
        <v>0.66</v>
      </c>
      <c r="AO77" s="186">
        <v>0.52</v>
      </c>
      <c r="AP77" s="186">
        <v>0.7</v>
      </c>
      <c r="AQ77" s="186">
        <v>0.06</v>
      </c>
      <c r="AR77" s="186">
        <v>0.2089</v>
      </c>
      <c r="AS77" s="186">
        <v>0</v>
      </c>
      <c r="AT77" s="186">
        <v>0</v>
      </c>
      <c r="AU77" s="186">
        <v>0</v>
      </c>
      <c r="AV77" s="186">
        <v>7.0000000000000007E-2</v>
      </c>
      <c r="AW77" s="186">
        <v>5.87</v>
      </c>
      <c r="AX77" s="186">
        <v>0.01</v>
      </c>
      <c r="AY77" s="186">
        <v>0.02</v>
      </c>
      <c r="AZ77" s="187">
        <v>0.43</v>
      </c>
      <c r="BA77" s="45">
        <f t="shared" si="97"/>
        <v>282.72046489999997</v>
      </c>
      <c r="BB77" s="49">
        <f t="shared" si="98"/>
        <v>7.1062067686153858</v>
      </c>
      <c r="BC77" s="210">
        <f t="shared" si="52"/>
        <v>-3.3004171872689536</v>
      </c>
      <c r="BD77" s="215" t="str">
        <f t="shared" si="99"/>
        <v>Ca</v>
      </c>
      <c r="BE77" s="44" t="str">
        <f t="shared" si="100"/>
        <v>HCO3</v>
      </c>
      <c r="BF77" s="213"/>
      <c r="BG77" s="101">
        <f t="shared" si="101"/>
        <v>1.0189999999999999</v>
      </c>
      <c r="BH77" s="101">
        <f t="shared" si="102"/>
        <v>7.2320000000000002</v>
      </c>
      <c r="BI77" s="101">
        <f t="shared" si="103"/>
        <v>55.563000000000002</v>
      </c>
      <c r="BJ77" s="101">
        <f t="shared" si="104"/>
        <v>198.91574599999998</v>
      </c>
      <c r="BK77" s="101">
        <f t="shared" si="105"/>
        <v>14.584</v>
      </c>
      <c r="BL77" s="102">
        <f t="shared" si="106"/>
        <v>1.8260000000000001</v>
      </c>
      <c r="BM77" s="101">
        <f t="shared" si="107"/>
        <v>0</v>
      </c>
      <c r="BN77" s="101">
        <f t="shared" si="108"/>
        <v>0.65600000000000003</v>
      </c>
      <c r="BO77" s="101">
        <f t="shared" si="109"/>
        <v>0</v>
      </c>
      <c r="BP77" s="101">
        <f t="shared" si="110"/>
        <v>0.123</v>
      </c>
      <c r="BQ77" s="101">
        <f t="shared" si="111"/>
        <v>2.0000000000000002E-5</v>
      </c>
      <c r="BR77" s="101">
        <f t="shared" si="112"/>
        <v>1.8799999999999999E-3</v>
      </c>
      <c r="BS77" s="101">
        <f t="shared" si="113"/>
        <v>2.2999999999999998</v>
      </c>
      <c r="BT77" s="101">
        <f t="shared" si="114"/>
        <v>0.01</v>
      </c>
      <c r="BU77" s="101">
        <f t="shared" si="115"/>
        <v>0</v>
      </c>
      <c r="BV77" s="101">
        <f t="shared" si="116"/>
        <v>1.6E-2</v>
      </c>
      <c r="BW77" s="103">
        <f t="shared" si="117"/>
        <v>0.46300000000000002</v>
      </c>
      <c r="BX77" s="101">
        <f>BG77/Constants!C$6*Constants!D$6</f>
        <v>4.4324004558543351E-2</v>
      </c>
      <c r="BY77" s="101">
        <f>BH77/Constants!C$9*Constants!D$9</f>
        <v>0.5951038880888706</v>
      </c>
      <c r="BZ77" s="101">
        <f>BI77/Constants!C$10*Constants!D$10</f>
        <v>2.7727431508558311</v>
      </c>
      <c r="CA77" s="101">
        <f>BJ77/Constants!C$21*Constants!D$21</f>
        <v>3.26</v>
      </c>
      <c r="CB77" s="101">
        <f>BK77/Constants!C$20*Constants!D$20</f>
        <v>0.30363533779014934</v>
      </c>
      <c r="CC77" s="102">
        <f>BL77/Constants!C$15*Constants!D$15</f>
        <v>5.1504809183990072E-2</v>
      </c>
      <c r="CD77" s="102">
        <f>BM77/Constants!C$5*Constants!D$5</f>
        <v>0</v>
      </c>
      <c r="CE77" s="101">
        <f>BN77/Constants!C$8*Constants!D$8</f>
        <v>1.677822309409872E-2</v>
      </c>
      <c r="CF77" s="102">
        <f>BO77/Constants!C$11*Constants!D$11</f>
        <v>0</v>
      </c>
      <c r="CG77" s="102">
        <f>BP77/Constants!C$7*Constants!D$7</f>
        <v>6.8188243903250303E-3</v>
      </c>
      <c r="CH77" s="101">
        <f>BQ77/Constants!C$13*Constants!D$13</f>
        <v>7.2932810648190366E-7</v>
      </c>
      <c r="CI77" s="101">
        <f>BR77/Constants!C$12*Constants!D$12</f>
        <v>6.7329214790939204E-5</v>
      </c>
      <c r="CJ77" s="101">
        <f>BS77/Constants!C$18*Constants!D$18</f>
        <v>3.7093842583408726E-2</v>
      </c>
      <c r="CK77" s="101">
        <f>BT77/Constants!D$18*Constants!E$18</f>
        <v>1.15E-2</v>
      </c>
      <c r="CL77" s="101">
        <f>BU77/Constants!C$19*Constants!D$19</f>
        <v>0</v>
      </c>
      <c r="CM77" s="102">
        <f>BV77/Constants!C$14/Constants!D$14</f>
        <v>8.4217618325753744E-4</v>
      </c>
      <c r="CN77" s="102">
        <f>BW77/Constants!C$17/Constants!D$17</f>
        <v>5.7944533440128163E-3</v>
      </c>
      <c r="CO77" s="217">
        <f t="shared" si="147"/>
        <v>-3.3004171872689536</v>
      </c>
      <c r="CP77" s="104">
        <f t="shared" si="118"/>
        <v>3.3004171872689536</v>
      </c>
      <c r="CQ77" s="106">
        <f>R77*Constants!E$6</f>
        <v>2.2010399999999999</v>
      </c>
      <c r="CR77" s="106">
        <f>T77*Constants!E$8</f>
        <v>1.2070400000000001</v>
      </c>
      <c r="CS77" s="106">
        <f>U77*Constants!E$9</f>
        <v>27.626239999999999</v>
      </c>
      <c r="CT77" s="106">
        <f>V77*Constants!E$10</f>
        <v>144.46380000000002</v>
      </c>
      <c r="CU77" s="106">
        <f>AE77*Constants!E$21</f>
        <v>142.22475838999998</v>
      </c>
      <c r="CV77" s="106">
        <f>AB77*Constants!E$18</f>
        <v>2.6449999999999996</v>
      </c>
      <c r="CW77" s="106">
        <f>AD77*Constants!E$20</f>
        <v>22.45936</v>
      </c>
      <c r="CX77" s="107">
        <f>Y77*Constants!E$15</f>
        <v>3.9076400000000002</v>
      </c>
      <c r="CY77" s="218">
        <f t="shared" si="119"/>
        <v>1.2900500090669131</v>
      </c>
      <c r="CZ77" s="102">
        <f t="shared" si="120"/>
        <v>17.320496734693791</v>
      </c>
      <c r="DA77" s="102">
        <f t="shared" si="121"/>
        <v>80.700680421988906</v>
      </c>
      <c r="DB77" s="102">
        <f t="shared" si="122"/>
        <v>88.819368350677848</v>
      </c>
      <c r="DC77" s="102">
        <f t="shared" si="123"/>
        <v>8.272607028056985</v>
      </c>
      <c r="DD77" s="102">
        <f t="shared" si="124"/>
        <v>1.4032590855043527</v>
      </c>
      <c r="DE77" s="102">
        <f t="shared" si="125"/>
        <v>0</v>
      </c>
      <c r="DF77" s="102">
        <f t="shared" si="126"/>
        <v>0.48833012879240784</v>
      </c>
      <c r="DG77" s="102">
        <f t="shared" si="127"/>
        <v>0</v>
      </c>
      <c r="DH77" s="102">
        <f t="shared" si="128"/>
        <v>0.19846186178746264</v>
      </c>
      <c r="DI77" s="102">
        <f t="shared" si="129"/>
        <v>2.1227092176137412E-5</v>
      </c>
      <c r="DJ77" s="102">
        <f t="shared" si="130"/>
        <v>1.9596165783440605E-3</v>
      </c>
      <c r="DK77" s="102">
        <f t="shared" si="131"/>
        <v>1.0106293459993374</v>
      </c>
      <c r="DL77" s="102">
        <f t="shared" si="132"/>
        <v>0.31331985767877157</v>
      </c>
      <c r="DM77" s="102">
        <f t="shared" si="133"/>
        <v>0</v>
      </c>
      <c r="DN77" s="102">
        <f t="shared" si="134"/>
        <v>2.2945262772061104E-2</v>
      </c>
      <c r="DO77" s="102">
        <f t="shared" si="135"/>
        <v>0.15787106931064154</v>
      </c>
      <c r="DP77" s="105">
        <f t="shared" si="136"/>
        <v>0</v>
      </c>
      <c r="DQ77" s="106">
        <f t="shared" si="137"/>
        <v>0</v>
      </c>
      <c r="DR77" s="106">
        <f t="shared" si="138"/>
        <v>80.700680421988906</v>
      </c>
      <c r="DS77" s="94">
        <f t="shared" si="139"/>
        <v>0</v>
      </c>
      <c r="DT77" s="106">
        <f t="shared" si="140"/>
        <v>88.819368350677848</v>
      </c>
      <c r="DU77" s="94">
        <f t="shared" si="141"/>
        <v>0</v>
      </c>
      <c r="DV77" s="106">
        <f t="shared" si="142"/>
        <v>0</v>
      </c>
      <c r="DW77" s="107">
        <f t="shared" si="143"/>
        <v>0</v>
      </c>
      <c r="DX77" s="54" t="str">
        <f t="shared" si="145"/>
        <v>Ca</v>
      </c>
      <c r="DY77" s="92" t="str">
        <f t="shared" si="146"/>
        <v>HCO3</v>
      </c>
    </row>
    <row r="78" spans="1:130" x14ac:dyDescent="0.2">
      <c r="B78" s="63" t="s">
        <v>219</v>
      </c>
      <c r="C78" s="82" t="s">
        <v>301</v>
      </c>
      <c r="D78" s="70" t="s">
        <v>318</v>
      </c>
      <c r="E78" s="77">
        <v>701587</v>
      </c>
      <c r="F78" s="71">
        <v>5218315</v>
      </c>
      <c r="G78" s="71">
        <v>2120</v>
      </c>
      <c r="H78" s="75">
        <v>43337</v>
      </c>
      <c r="I78" s="68">
        <v>6.95</v>
      </c>
      <c r="J78" s="113">
        <v>233</v>
      </c>
      <c r="K78" s="112">
        <f t="shared" si="144"/>
        <v>252.05178155000002</v>
      </c>
      <c r="L78" s="65">
        <v>8.0299999999999994</v>
      </c>
      <c r="M78" s="73">
        <v>361.56637362637366</v>
      </c>
      <c r="N78" s="67">
        <v>9.64</v>
      </c>
      <c r="O78" s="201">
        <v>102.3</v>
      </c>
      <c r="P78" s="204">
        <v>0.72</v>
      </c>
      <c r="Q78" s="173">
        <v>0</v>
      </c>
      <c r="R78" s="173">
        <v>0</v>
      </c>
      <c r="S78" s="173">
        <v>5.0999999999999997E-2</v>
      </c>
      <c r="T78" s="173">
        <v>0</v>
      </c>
      <c r="U78" s="173">
        <v>0.76100000000000001</v>
      </c>
      <c r="V78" s="173">
        <v>49.886000000000003</v>
      </c>
      <c r="W78" s="173">
        <v>8.1000000000000003E-2</v>
      </c>
      <c r="X78" s="173">
        <v>0.01</v>
      </c>
      <c r="Y78" s="173">
        <v>0.15</v>
      </c>
      <c r="Z78" s="173">
        <v>8.9999999999999993E-3</v>
      </c>
      <c r="AA78" s="173">
        <v>0.52200000000000002</v>
      </c>
      <c r="AB78" s="173">
        <v>0.24299999999999999</v>
      </c>
      <c r="AC78" s="173">
        <v>0</v>
      </c>
      <c r="AD78" s="173">
        <v>0.68</v>
      </c>
      <c r="AE78" s="208">
        <v>164.74617000000001</v>
      </c>
      <c r="AF78" s="186">
        <v>0.46</v>
      </c>
      <c r="AG78" s="186">
        <v>0.1</v>
      </c>
      <c r="AH78" s="186">
        <v>0.03</v>
      </c>
      <c r="AI78" s="186">
        <v>0.11</v>
      </c>
      <c r="AJ78" s="186">
        <v>0</v>
      </c>
      <c r="AK78" s="186">
        <v>4.0199999999999996</v>
      </c>
      <c r="AL78" s="186">
        <v>0</v>
      </c>
      <c r="AM78" s="186">
        <v>0.22</v>
      </c>
      <c r="AN78" s="186">
        <v>1.44</v>
      </c>
      <c r="AO78" s="186">
        <v>0.08</v>
      </c>
      <c r="AP78" s="186">
        <v>0.25</v>
      </c>
      <c r="AQ78" s="186">
        <v>0</v>
      </c>
      <c r="AR78" s="186">
        <v>2.12E-2</v>
      </c>
      <c r="AS78" s="186">
        <v>0</v>
      </c>
      <c r="AT78" s="186">
        <v>0</v>
      </c>
      <c r="AU78" s="186">
        <v>0</v>
      </c>
      <c r="AV78" s="186">
        <v>0.26</v>
      </c>
      <c r="AW78" s="186">
        <v>1.01</v>
      </c>
      <c r="AX78" s="186">
        <v>0</v>
      </c>
      <c r="AY78" s="186">
        <v>0.02</v>
      </c>
      <c r="AZ78" s="187">
        <v>7.0000000000000007E-2</v>
      </c>
      <c r="BA78" s="45">
        <f t="shared" si="97"/>
        <v>217.1472612</v>
      </c>
      <c r="BB78" s="49">
        <f t="shared" si="98"/>
        <v>5.2966032544417461</v>
      </c>
      <c r="BC78" s="210">
        <f t="shared" si="52"/>
        <v>-3.4518351295553753</v>
      </c>
      <c r="BD78" s="215" t="str">
        <f t="shared" si="99"/>
        <v>Ca</v>
      </c>
      <c r="BE78" s="44" t="str">
        <f t="shared" si="100"/>
        <v>HCO3</v>
      </c>
      <c r="BF78" s="213"/>
      <c r="BG78" s="101">
        <f t="shared" si="101"/>
        <v>0</v>
      </c>
      <c r="BH78" s="101">
        <f t="shared" si="102"/>
        <v>0.76100000000000001</v>
      </c>
      <c r="BI78" s="101">
        <f t="shared" si="103"/>
        <v>49.886000000000003</v>
      </c>
      <c r="BJ78" s="101">
        <f t="shared" si="104"/>
        <v>164.74617000000001</v>
      </c>
      <c r="BK78" s="101">
        <f t="shared" si="105"/>
        <v>0.68</v>
      </c>
      <c r="BL78" s="102">
        <f t="shared" si="106"/>
        <v>0.15</v>
      </c>
      <c r="BM78" s="101">
        <f t="shared" si="107"/>
        <v>0</v>
      </c>
      <c r="BN78" s="101">
        <f t="shared" si="108"/>
        <v>0</v>
      </c>
      <c r="BO78" s="101">
        <f t="shared" si="109"/>
        <v>8.1000000000000003E-2</v>
      </c>
      <c r="BP78" s="101">
        <f t="shared" si="110"/>
        <v>5.0999999999999997E-2</v>
      </c>
      <c r="BQ78" s="101">
        <f t="shared" si="111"/>
        <v>0</v>
      </c>
      <c r="BR78" s="101">
        <f t="shared" si="112"/>
        <v>4.0199999999999993E-3</v>
      </c>
      <c r="BS78" s="101">
        <f t="shared" si="113"/>
        <v>0.24299999999999999</v>
      </c>
      <c r="BT78" s="101">
        <f t="shared" si="114"/>
        <v>8.9999999999999993E-3</v>
      </c>
      <c r="BU78" s="101">
        <f t="shared" si="115"/>
        <v>0</v>
      </c>
      <c r="BV78" s="101">
        <f t="shared" si="116"/>
        <v>0.01</v>
      </c>
      <c r="BW78" s="103">
        <f t="shared" si="117"/>
        <v>0.52200000000000002</v>
      </c>
      <c r="BX78" s="101">
        <f>BG78/Constants!C$6*Constants!D$6</f>
        <v>0</v>
      </c>
      <c r="BY78" s="101">
        <f>BH78/Constants!C$9*Constants!D$9</f>
        <v>6.2620859905369267E-2</v>
      </c>
      <c r="BZ78" s="101">
        <f>BI78/Constants!C$10*Constants!D$10</f>
        <v>2.4894455811168221</v>
      </c>
      <c r="CA78" s="101">
        <f>BJ78/Constants!C$21*Constants!D$21</f>
        <v>2.7</v>
      </c>
      <c r="CB78" s="101">
        <f>BK78/Constants!C$20*Constants!D$20</f>
        <v>1.4157434839365164E-2</v>
      </c>
      <c r="CC78" s="102">
        <f>BL78/Constants!C$15*Constants!D$15</f>
        <v>4.2309536569542774E-3</v>
      </c>
      <c r="CD78" s="102">
        <f>BM78/Constants!C$5*Constants!D$5</f>
        <v>0</v>
      </c>
      <c r="CE78" s="101">
        <f>BN78/Constants!C$8*Constants!D$8</f>
        <v>0</v>
      </c>
      <c r="CF78" s="102">
        <f>BO78/Constants!C$11*Constants!D$11</f>
        <v>1.8488929468157955E-3</v>
      </c>
      <c r="CG78" s="102">
        <f>BP78/Constants!C$7*Constants!D$7</f>
        <v>2.8273174301347687E-3</v>
      </c>
      <c r="CH78" s="101">
        <f>BQ78/Constants!C$13*Constants!D$13</f>
        <v>0</v>
      </c>
      <c r="CI78" s="101">
        <f>BR78/Constants!C$12*Constants!D$12</f>
        <v>1.4396991673381679E-4</v>
      </c>
      <c r="CJ78" s="101">
        <f>BS78/Constants!C$18*Constants!D$18</f>
        <v>3.9190451077253568E-3</v>
      </c>
      <c r="CK78" s="101">
        <f>BT78/Constants!D$18*Constants!E$18</f>
        <v>1.0349999999999998E-2</v>
      </c>
      <c r="CL78" s="101">
        <f>BU78/Constants!C$19*Constants!D$19</f>
        <v>0</v>
      </c>
      <c r="CM78" s="102">
        <f>BV78/Constants!C$14/Constants!D$14</f>
        <v>5.2636011453596092E-4</v>
      </c>
      <c r="CN78" s="102">
        <f>BW78/Constants!C$17/Constants!D$17</f>
        <v>6.5328394072887474E-3</v>
      </c>
      <c r="CO78" s="217">
        <f t="shared" si="147"/>
        <v>-3.4518351295553753</v>
      </c>
      <c r="CP78" s="104">
        <f t="shared" si="118"/>
        <v>3.4518351295553753</v>
      </c>
      <c r="CQ78" s="106">
        <f>R78*Constants!E$6</f>
        <v>0</v>
      </c>
      <c r="CR78" s="106">
        <f>T78*Constants!E$8</f>
        <v>0</v>
      </c>
      <c r="CS78" s="106">
        <f>U78*Constants!E$9</f>
        <v>2.9070199999999997</v>
      </c>
      <c r="CT78" s="106">
        <f>V78*Constants!E$10</f>
        <v>129.70360000000002</v>
      </c>
      <c r="CU78" s="106">
        <f>AE78*Constants!E$21</f>
        <v>117.79351155000001</v>
      </c>
      <c r="CV78" s="106">
        <f>AB78*Constants!E$18</f>
        <v>0.27944999999999998</v>
      </c>
      <c r="CW78" s="106">
        <f>AD78*Constants!E$20</f>
        <v>1.0472000000000001</v>
      </c>
      <c r="CX78" s="107">
        <f>Y78*Constants!E$15</f>
        <v>0.32100000000000001</v>
      </c>
      <c r="CY78" s="218">
        <f t="shared" si="119"/>
        <v>0</v>
      </c>
      <c r="CZ78" s="102">
        <f t="shared" si="120"/>
        <v>2.4491058533186765</v>
      </c>
      <c r="DA78" s="102">
        <f t="shared" si="121"/>
        <v>97.362376585773433</v>
      </c>
      <c r="DB78" s="102">
        <f t="shared" si="122"/>
        <v>98.550337920146333</v>
      </c>
      <c r="DC78" s="102">
        <f t="shared" si="123"/>
        <v>0.51674814351921838</v>
      </c>
      <c r="DD78" s="102">
        <f t="shared" si="124"/>
        <v>0.1544303380064159</v>
      </c>
      <c r="DE78" s="102">
        <f t="shared" si="125"/>
        <v>0</v>
      </c>
      <c r="DF78" s="102">
        <f t="shared" si="126"/>
        <v>0</v>
      </c>
      <c r="DG78" s="102">
        <f t="shared" si="127"/>
        <v>7.2310321912681497E-2</v>
      </c>
      <c r="DH78" s="102">
        <f t="shared" si="128"/>
        <v>0.11057656630389494</v>
      </c>
      <c r="DI78" s="102">
        <f t="shared" si="129"/>
        <v>0</v>
      </c>
      <c r="DJ78" s="102">
        <f t="shared" si="130"/>
        <v>5.6306726912953272E-3</v>
      </c>
      <c r="DK78" s="102">
        <f t="shared" si="131"/>
        <v>0.14304563692245562</v>
      </c>
      <c r="DL78" s="102">
        <f t="shared" si="132"/>
        <v>0.37777629536056084</v>
      </c>
      <c r="DM78" s="102">
        <f t="shared" si="133"/>
        <v>0</v>
      </c>
      <c r="DN78" s="102">
        <f t="shared" si="134"/>
        <v>1.9212210057483657E-2</v>
      </c>
      <c r="DO78" s="102">
        <f t="shared" si="135"/>
        <v>0.23844945598753869</v>
      </c>
      <c r="DP78" s="105">
        <f t="shared" si="136"/>
        <v>0</v>
      </c>
      <c r="DQ78" s="106">
        <f t="shared" si="137"/>
        <v>0</v>
      </c>
      <c r="DR78" s="106">
        <f t="shared" si="138"/>
        <v>97.362376585773433</v>
      </c>
      <c r="DS78" s="94">
        <f t="shared" si="139"/>
        <v>0</v>
      </c>
      <c r="DT78" s="106">
        <f t="shared" si="140"/>
        <v>98.550337920146333</v>
      </c>
      <c r="DU78" s="94">
        <f t="shared" si="141"/>
        <v>0</v>
      </c>
      <c r="DV78" s="106">
        <f t="shared" si="142"/>
        <v>0</v>
      </c>
      <c r="DW78" s="107">
        <f t="shared" si="143"/>
        <v>0</v>
      </c>
      <c r="DX78" s="54" t="str">
        <f t="shared" si="145"/>
        <v>Ca</v>
      </c>
      <c r="DY78" s="92" t="str">
        <f t="shared" si="146"/>
        <v>HCO3</v>
      </c>
    </row>
    <row r="79" spans="1:130" x14ac:dyDescent="0.2">
      <c r="B79" s="63" t="s">
        <v>220</v>
      </c>
      <c r="C79" s="82" t="s">
        <v>310</v>
      </c>
      <c r="D79" s="70" t="s">
        <v>318</v>
      </c>
      <c r="E79" s="77">
        <v>703094</v>
      </c>
      <c r="F79" s="71">
        <v>5220637</v>
      </c>
      <c r="G79" s="71">
        <v>1495</v>
      </c>
      <c r="H79" s="75">
        <v>43338</v>
      </c>
      <c r="I79" s="68">
        <v>6.1</v>
      </c>
      <c r="J79" s="113">
        <v>215</v>
      </c>
      <c r="K79" s="112">
        <f t="shared" si="144"/>
        <v>226.23271394</v>
      </c>
      <c r="L79" s="65">
        <v>8.02</v>
      </c>
      <c r="M79" s="73">
        <v>373.2903296703297</v>
      </c>
      <c r="N79" s="67">
        <v>10.11</v>
      </c>
      <c r="O79" s="201">
        <v>96.6</v>
      </c>
      <c r="P79" s="208">
        <v>12.52</v>
      </c>
      <c r="Q79" s="173">
        <v>1.7000000000000001E-2</v>
      </c>
      <c r="R79" s="173">
        <v>0.60599999999999998</v>
      </c>
      <c r="S79" s="173">
        <v>3.5000000000000003E-2</v>
      </c>
      <c r="T79" s="173">
        <v>0.71599999999999997</v>
      </c>
      <c r="U79" s="173">
        <v>5.7210000000000001</v>
      </c>
      <c r="V79" s="173">
        <v>36.735999999999997</v>
      </c>
      <c r="W79" s="173">
        <v>0.42599999999999999</v>
      </c>
      <c r="X79" s="173">
        <v>9.1999999999999998E-2</v>
      </c>
      <c r="Y79" s="173">
        <v>0.33300000000000002</v>
      </c>
      <c r="Z79" s="173">
        <v>5.0000000000000001E-3</v>
      </c>
      <c r="AA79" s="173">
        <v>0.42399999999999999</v>
      </c>
      <c r="AB79" s="173">
        <v>2.161</v>
      </c>
      <c r="AC79" s="173">
        <v>0</v>
      </c>
      <c r="AD79" s="173">
        <v>11.384</v>
      </c>
      <c r="AE79" s="208">
        <v>119.59351599999999</v>
      </c>
      <c r="AF79" s="186">
        <v>3.25</v>
      </c>
      <c r="AG79" s="186">
        <v>7.0000000000000007E-2</v>
      </c>
      <c r="AH79" s="186">
        <v>0.08</v>
      </c>
      <c r="AI79" s="186">
        <v>0.17</v>
      </c>
      <c r="AJ79" s="186">
        <v>0.06</v>
      </c>
      <c r="AK79" s="186">
        <v>2.5099999999999998</v>
      </c>
      <c r="AL79" s="186">
        <v>0</v>
      </c>
      <c r="AM79" s="186">
        <v>0.19</v>
      </c>
      <c r="AN79" s="186">
        <v>1.07</v>
      </c>
      <c r="AO79" s="186">
        <v>0.99</v>
      </c>
      <c r="AP79" s="186">
        <v>8.06</v>
      </c>
      <c r="AQ79" s="186">
        <v>0.41</v>
      </c>
      <c r="AR79" s="186">
        <v>2.3161</v>
      </c>
      <c r="AS79" s="186">
        <v>0</v>
      </c>
      <c r="AT79" s="186">
        <v>0.01</v>
      </c>
      <c r="AU79" s="186">
        <v>0</v>
      </c>
      <c r="AV79" s="186">
        <v>0.47</v>
      </c>
      <c r="AW79" s="186">
        <v>29.94</v>
      </c>
      <c r="AX79" s="186">
        <v>0</v>
      </c>
      <c r="AY79" s="186">
        <v>0.33</v>
      </c>
      <c r="AZ79" s="187">
        <v>5.1100000000000003</v>
      </c>
      <c r="BA79" s="45">
        <f t="shared" si="97"/>
        <v>178.3045521</v>
      </c>
      <c r="BB79" s="49">
        <f t="shared" si="98"/>
        <v>4.6200264429988227</v>
      </c>
      <c r="BC79" s="210">
        <f t="shared" si="52"/>
        <v>2.2881870937664033</v>
      </c>
      <c r="BD79" s="215" t="str">
        <f t="shared" si="99"/>
        <v>Ca</v>
      </c>
      <c r="BE79" s="44" t="str">
        <f t="shared" si="100"/>
        <v>HCO3</v>
      </c>
      <c r="BF79" s="213"/>
      <c r="BG79" s="101">
        <f t="shared" si="101"/>
        <v>0.60599999999999998</v>
      </c>
      <c r="BH79" s="101">
        <f t="shared" si="102"/>
        <v>5.7210000000000001</v>
      </c>
      <c r="BI79" s="101">
        <f t="shared" si="103"/>
        <v>36.735999999999997</v>
      </c>
      <c r="BJ79" s="101">
        <f t="shared" si="104"/>
        <v>119.59351599999999</v>
      </c>
      <c r="BK79" s="101">
        <f t="shared" si="105"/>
        <v>11.384</v>
      </c>
      <c r="BL79" s="102">
        <f t="shared" si="106"/>
        <v>0.33300000000000002</v>
      </c>
      <c r="BM79" s="101">
        <f t="shared" si="107"/>
        <v>1.7000000000000001E-2</v>
      </c>
      <c r="BN79" s="101">
        <f t="shared" si="108"/>
        <v>0.71599999999999997</v>
      </c>
      <c r="BO79" s="101">
        <f t="shared" si="109"/>
        <v>0.42599999999999999</v>
      </c>
      <c r="BP79" s="101">
        <f t="shared" si="110"/>
        <v>3.5000000000000003E-2</v>
      </c>
      <c r="BQ79" s="101">
        <f t="shared" si="111"/>
        <v>5.9999999999999995E-5</v>
      </c>
      <c r="BR79" s="101">
        <f t="shared" si="112"/>
        <v>2.5099999999999996E-3</v>
      </c>
      <c r="BS79" s="101">
        <f t="shared" si="113"/>
        <v>2.161</v>
      </c>
      <c r="BT79" s="101">
        <f t="shared" si="114"/>
        <v>5.0000000000000001E-3</v>
      </c>
      <c r="BU79" s="101">
        <f t="shared" si="115"/>
        <v>0</v>
      </c>
      <c r="BV79" s="101">
        <f t="shared" si="116"/>
        <v>9.1999999999999998E-2</v>
      </c>
      <c r="BW79" s="103">
        <f t="shared" si="117"/>
        <v>0.42399999999999999</v>
      </c>
      <c r="BX79" s="101">
        <f>BG79/Constants!C$6*Constants!D$6</f>
        <v>2.6359515959251494E-2</v>
      </c>
      <c r="BY79" s="101">
        <f>BH79/Constants!C$9*Constants!D$9</f>
        <v>0.47076733182472741</v>
      </c>
      <c r="BZ79" s="101">
        <f>BI79/Constants!C$10*Constants!D$10</f>
        <v>1.833225210838864</v>
      </c>
      <c r="CA79" s="101">
        <f>BJ79/Constants!C$21*Constants!D$21</f>
        <v>1.96</v>
      </c>
      <c r="CB79" s="101">
        <f>BK79/Constants!C$20*Constants!D$20</f>
        <v>0.23701211501666622</v>
      </c>
      <c r="CC79" s="102">
        <f>BL79/Constants!C$15*Constants!D$15</f>
        <v>9.3927171184384952E-3</v>
      </c>
      <c r="CD79" s="102">
        <f>BM79/Constants!C$5*Constants!D$5</f>
        <v>2.4495677233429395E-3</v>
      </c>
      <c r="CE79" s="101">
        <f>BN79/Constants!C$8*Constants!D$8</f>
        <v>1.8312816669778478E-2</v>
      </c>
      <c r="CF79" s="102">
        <f>BO79/Constants!C$11*Constants!D$11</f>
        <v>9.7238073499201095E-3</v>
      </c>
      <c r="CG79" s="102">
        <f>BP79/Constants!C$7*Constants!D$7</f>
        <v>1.940315883425822E-3</v>
      </c>
      <c r="CH79" s="101">
        <f>BQ79/Constants!C$13*Constants!D$13</f>
        <v>2.1879843194457105E-6</v>
      </c>
      <c r="CI79" s="101">
        <f>BR79/Constants!C$12*Constants!D$12</f>
        <v>8.9891664428328393E-5</v>
      </c>
      <c r="CJ79" s="101">
        <f>BS79/Constants!C$18*Constants!D$18</f>
        <v>3.4852084270759247E-2</v>
      </c>
      <c r="CK79" s="101">
        <f>BT79/Constants!D$18*Constants!E$18</f>
        <v>5.7499999999999999E-3</v>
      </c>
      <c r="CL79" s="101">
        <f>BU79/Constants!C$19*Constants!D$19</f>
        <v>0</v>
      </c>
      <c r="CM79" s="102">
        <f>BV79/Constants!C$14/Constants!D$14</f>
        <v>4.8425130537308406E-3</v>
      </c>
      <c r="CN79" s="102">
        <f>BW79/Constants!C$17/Constants!D$17</f>
        <v>5.3063676411694034E-3</v>
      </c>
      <c r="CO79" s="217">
        <f t="shared" si="147"/>
        <v>2.2881870937664033</v>
      </c>
      <c r="CP79" s="104">
        <f t="shared" si="118"/>
        <v>2.2881870937664033</v>
      </c>
      <c r="CQ79" s="106">
        <f>R79*Constants!E$6</f>
        <v>1.3089600000000001</v>
      </c>
      <c r="CR79" s="106">
        <f>T79*Constants!E$8</f>
        <v>1.3174399999999999</v>
      </c>
      <c r="CS79" s="106">
        <f>U79*Constants!E$9</f>
        <v>21.854219999999998</v>
      </c>
      <c r="CT79" s="106">
        <f>V79*Constants!E$10</f>
        <v>95.513599999999997</v>
      </c>
      <c r="CU79" s="106">
        <f>AE79*Constants!E$21</f>
        <v>85.509363939999986</v>
      </c>
      <c r="CV79" s="106">
        <f>AB79*Constants!E$18</f>
        <v>2.48515</v>
      </c>
      <c r="CW79" s="106">
        <f>AD79*Constants!E$20</f>
        <v>17.531359999999999</v>
      </c>
      <c r="CX79" s="107">
        <f>Y79*Constants!E$15</f>
        <v>0.71262000000000003</v>
      </c>
      <c r="CY79" s="218">
        <f t="shared" si="119"/>
        <v>1.1155716884041704</v>
      </c>
      <c r="CZ79" s="102">
        <f t="shared" si="120"/>
        <v>19.923533801648396</v>
      </c>
      <c r="DA79" s="102">
        <f t="shared" si="121"/>
        <v>77.584662284469175</v>
      </c>
      <c r="DB79" s="102">
        <f t="shared" si="122"/>
        <v>86.834945222547319</v>
      </c>
      <c r="DC79" s="102">
        <f t="shared" si="123"/>
        <v>10.500476543138927</v>
      </c>
      <c r="DD79" s="102">
        <f t="shared" si="124"/>
        <v>0.41613065126045368</v>
      </c>
      <c r="DE79" s="102">
        <f t="shared" si="125"/>
        <v>0.10366914192257572</v>
      </c>
      <c r="DF79" s="102">
        <f t="shared" si="126"/>
        <v>0.7750240878217145</v>
      </c>
      <c r="DG79" s="102">
        <f t="shared" si="127"/>
        <v>0.41152516608561002</v>
      </c>
      <c r="DH79" s="102">
        <f t="shared" si="128"/>
        <v>8.2116889758405059E-2</v>
      </c>
      <c r="DI79" s="102">
        <f t="shared" si="129"/>
        <v>9.2598565361334947E-5</v>
      </c>
      <c r="DJ79" s="102">
        <f t="shared" si="130"/>
        <v>3.8043413245824635E-3</v>
      </c>
      <c r="DK79" s="102">
        <f t="shared" si="131"/>
        <v>1.5440708308892768</v>
      </c>
      <c r="DL79" s="102">
        <f t="shared" si="132"/>
        <v>0.25474537501512606</v>
      </c>
      <c r="DM79" s="102">
        <f t="shared" si="133"/>
        <v>0</v>
      </c>
      <c r="DN79" s="102">
        <f t="shared" si="134"/>
        <v>0.21454048763274894</v>
      </c>
      <c r="DO79" s="102">
        <f t="shared" si="135"/>
        <v>0.23509088951614429</v>
      </c>
      <c r="DP79" s="105">
        <f t="shared" si="136"/>
        <v>0</v>
      </c>
      <c r="DQ79" s="106">
        <f t="shared" si="137"/>
        <v>0</v>
      </c>
      <c r="DR79" s="106">
        <f t="shared" si="138"/>
        <v>77.584662284469175</v>
      </c>
      <c r="DS79" s="94">
        <f t="shared" si="139"/>
        <v>0</v>
      </c>
      <c r="DT79" s="106">
        <f t="shared" si="140"/>
        <v>86.834945222547319</v>
      </c>
      <c r="DU79" s="94">
        <f t="shared" si="141"/>
        <v>0</v>
      </c>
      <c r="DV79" s="106">
        <f t="shared" si="142"/>
        <v>0</v>
      </c>
      <c r="DW79" s="107">
        <f t="shared" si="143"/>
        <v>0</v>
      </c>
      <c r="DX79" s="54" t="str">
        <f t="shared" si="145"/>
        <v>Ca</v>
      </c>
      <c r="DY79" s="92" t="str">
        <f t="shared" si="146"/>
        <v>HCO3</v>
      </c>
    </row>
    <row r="80" spans="1:130" s="1" customFormat="1" x14ac:dyDescent="0.2">
      <c r="A80" s="40"/>
      <c r="B80" s="63" t="s">
        <v>221</v>
      </c>
      <c r="C80" s="82" t="s">
        <v>310</v>
      </c>
      <c r="D80" s="70" t="s">
        <v>318</v>
      </c>
      <c r="E80" s="77">
        <v>703080</v>
      </c>
      <c r="F80" s="71">
        <v>5220586</v>
      </c>
      <c r="G80" s="71">
        <v>1494</v>
      </c>
      <c r="H80" s="75">
        <v>43338</v>
      </c>
      <c r="I80" s="68">
        <v>4.7</v>
      </c>
      <c r="J80" s="113">
        <v>222</v>
      </c>
      <c r="K80" s="112">
        <f t="shared" si="144"/>
        <v>239.04169830000001</v>
      </c>
      <c r="L80" s="65">
        <v>8.18</v>
      </c>
      <c r="M80" s="73">
        <v>371.01802197802192</v>
      </c>
      <c r="N80" s="67">
        <v>10.92</v>
      </c>
      <c r="O80" s="201">
        <v>100.2</v>
      </c>
      <c r="P80" s="208">
        <v>30.41</v>
      </c>
      <c r="Q80" s="173">
        <v>0</v>
      </c>
      <c r="R80" s="173">
        <v>0.63500000000000001</v>
      </c>
      <c r="S80" s="173">
        <v>3.5999999999999997E-2</v>
      </c>
      <c r="T80" s="173">
        <v>0.75600000000000001</v>
      </c>
      <c r="U80" s="173">
        <v>6.1559999999999997</v>
      </c>
      <c r="V80" s="173">
        <v>36.662999999999997</v>
      </c>
      <c r="W80" s="173">
        <v>0.23100000000000001</v>
      </c>
      <c r="X80" s="173">
        <v>9.2999999999999999E-2</v>
      </c>
      <c r="Y80" s="173">
        <v>0.28799999999999998</v>
      </c>
      <c r="Z80" s="173">
        <v>1.0999999999999999E-2</v>
      </c>
      <c r="AA80" s="173">
        <v>0.496</v>
      </c>
      <c r="AB80" s="173">
        <v>2.1579999999999999</v>
      </c>
      <c r="AC80" s="173">
        <v>0</v>
      </c>
      <c r="AD80" s="173">
        <v>11.923</v>
      </c>
      <c r="AE80" s="208">
        <v>134.23762000000002</v>
      </c>
      <c r="AF80" s="186">
        <v>2.48</v>
      </c>
      <c r="AG80" s="186">
        <v>0.12</v>
      </c>
      <c r="AH80" s="186">
        <v>0.08</v>
      </c>
      <c r="AI80" s="186">
        <v>0.09</v>
      </c>
      <c r="AJ80" s="186">
        <v>0</v>
      </c>
      <c r="AK80" s="186">
        <v>1.75</v>
      </c>
      <c r="AL80" s="186">
        <v>0</v>
      </c>
      <c r="AM80" s="186">
        <v>0.23</v>
      </c>
      <c r="AN80" s="186">
        <v>1.41</v>
      </c>
      <c r="AO80" s="186">
        <v>1.36</v>
      </c>
      <c r="AP80" s="192">
        <v>11.81</v>
      </c>
      <c r="AQ80" s="186">
        <v>0.33</v>
      </c>
      <c r="AR80" s="186">
        <v>2.9215</v>
      </c>
      <c r="AS80" s="186">
        <v>0</v>
      </c>
      <c r="AT80" s="186">
        <v>0.01</v>
      </c>
      <c r="AU80" s="186">
        <v>0</v>
      </c>
      <c r="AV80" s="186">
        <v>0.51</v>
      </c>
      <c r="AW80" s="186">
        <v>31.14</v>
      </c>
      <c r="AX80" s="186">
        <v>0</v>
      </c>
      <c r="AY80" s="186">
        <v>0.02</v>
      </c>
      <c r="AZ80" s="187">
        <v>6.88</v>
      </c>
      <c r="BA80" s="45">
        <f t="shared" si="97"/>
        <v>193.74476150000001</v>
      </c>
      <c r="BB80" s="49">
        <f t="shared" si="98"/>
        <v>4.9053464640451558</v>
      </c>
      <c r="BC80" s="210">
        <f t="shared" si="52"/>
        <v>-2.5376581474637767</v>
      </c>
      <c r="BD80" s="215" t="str">
        <f t="shared" si="99"/>
        <v>Ca-Mg</v>
      </c>
      <c r="BE80" s="44" t="str">
        <f t="shared" si="100"/>
        <v>HCO3</v>
      </c>
      <c r="BF80" s="213"/>
      <c r="BG80" s="101">
        <f t="shared" si="101"/>
        <v>0.63500000000000001</v>
      </c>
      <c r="BH80" s="101">
        <f t="shared" si="102"/>
        <v>6.1559999999999997</v>
      </c>
      <c r="BI80" s="101">
        <f t="shared" si="103"/>
        <v>36.662999999999997</v>
      </c>
      <c r="BJ80" s="101">
        <f t="shared" si="104"/>
        <v>134.23762000000002</v>
      </c>
      <c r="BK80" s="101">
        <f t="shared" si="105"/>
        <v>11.923</v>
      </c>
      <c r="BL80" s="102">
        <f t="shared" si="106"/>
        <v>0.28799999999999998</v>
      </c>
      <c r="BM80" s="101">
        <f t="shared" si="107"/>
        <v>0</v>
      </c>
      <c r="BN80" s="101">
        <f t="shared" si="108"/>
        <v>0.75600000000000001</v>
      </c>
      <c r="BO80" s="101">
        <f t="shared" si="109"/>
        <v>0.23100000000000001</v>
      </c>
      <c r="BP80" s="101">
        <f t="shared" si="110"/>
        <v>3.5999999999999997E-2</v>
      </c>
      <c r="BQ80" s="101">
        <f t="shared" si="111"/>
        <v>0</v>
      </c>
      <c r="BR80" s="101">
        <f t="shared" si="112"/>
        <v>1.75E-3</v>
      </c>
      <c r="BS80" s="101">
        <f t="shared" si="113"/>
        <v>2.1579999999999999</v>
      </c>
      <c r="BT80" s="101">
        <f t="shared" si="114"/>
        <v>1.0999999999999999E-2</v>
      </c>
      <c r="BU80" s="101">
        <f t="shared" si="115"/>
        <v>0</v>
      </c>
      <c r="BV80" s="101">
        <f t="shared" si="116"/>
        <v>9.2999999999999999E-2</v>
      </c>
      <c r="BW80" s="103">
        <f t="shared" si="117"/>
        <v>0.496</v>
      </c>
      <c r="BX80" s="101">
        <f>BG80/Constants!C$6*Constants!D$6</f>
        <v>2.7620944940799835E-2</v>
      </c>
      <c r="BY80" s="101">
        <f>BH80/Constants!C$9*Constants!D$9</f>
        <v>0.50656243571281623</v>
      </c>
      <c r="BZ80" s="101">
        <f>BI80/Constants!C$10*Constants!D$10</f>
        <v>1.8295823144867505</v>
      </c>
      <c r="CA80" s="101">
        <f>BJ80/Constants!C$21*Constants!D$21</f>
        <v>2.2000000000000002</v>
      </c>
      <c r="CB80" s="101">
        <f>BK80/Constants!C$20*Constants!D$20</f>
        <v>0.24823396410257478</v>
      </c>
      <c r="CC80" s="102">
        <f>BL80/Constants!C$15*Constants!D$15</f>
        <v>8.1234310213522121E-3</v>
      </c>
      <c r="CD80" s="102">
        <f>BM80/Constants!C$5*Constants!D$5</f>
        <v>0</v>
      </c>
      <c r="CE80" s="101">
        <f>BN80/Constants!C$8*Constants!D$8</f>
        <v>1.933587905356499E-2</v>
      </c>
      <c r="CF80" s="102">
        <f>BO80/Constants!C$11*Constants!D$11</f>
        <v>5.2727687742524535E-3</v>
      </c>
      <c r="CG80" s="102">
        <f>BP80/Constants!C$7*Constants!D$7</f>
        <v>1.9957534800951306E-3</v>
      </c>
      <c r="CH80" s="101">
        <f>BQ80/Constants!C$13*Constants!D$13</f>
        <v>0</v>
      </c>
      <c r="CI80" s="101">
        <f>BR80/Constants!C$12*Constants!D$12</f>
        <v>6.2673471214970013E-5</v>
      </c>
      <c r="CJ80" s="101">
        <f>BS80/Constants!C$18*Constants!D$18</f>
        <v>3.4803700997824365E-2</v>
      </c>
      <c r="CK80" s="101">
        <f>BT80/Constants!D$18*Constants!E$18</f>
        <v>1.2649999999999998E-2</v>
      </c>
      <c r="CL80" s="101">
        <f>BU80/Constants!C$19*Constants!D$19</f>
        <v>0</v>
      </c>
      <c r="CM80" s="102">
        <f>BV80/Constants!C$14/Constants!D$14</f>
        <v>4.8951490651844365E-3</v>
      </c>
      <c r="CN80" s="102">
        <f>BW80/Constants!C$17/Constants!D$17</f>
        <v>6.2074489387264724E-3</v>
      </c>
      <c r="CO80" s="217">
        <f t="shared" si="147"/>
        <v>-2.5376581474637767</v>
      </c>
      <c r="CP80" s="104">
        <f t="shared" si="118"/>
        <v>2.5376581474637767</v>
      </c>
      <c r="CQ80" s="106">
        <f>R80*Constants!E$6</f>
        <v>1.3716000000000002</v>
      </c>
      <c r="CR80" s="106">
        <f>T80*Constants!E$8</f>
        <v>1.3910400000000001</v>
      </c>
      <c r="CS80" s="106">
        <f>U80*Constants!E$9</f>
        <v>23.515919999999998</v>
      </c>
      <c r="CT80" s="106">
        <f>V80*Constants!E$10</f>
        <v>95.323799999999991</v>
      </c>
      <c r="CU80" s="106">
        <f>AE80*Constants!E$21</f>
        <v>95.979898300000016</v>
      </c>
      <c r="CV80" s="106">
        <f>AB80*Constants!E$18</f>
        <v>2.4816999999999996</v>
      </c>
      <c r="CW80" s="106">
        <f>AD80*Constants!E$20</f>
        <v>18.361419999999999</v>
      </c>
      <c r="CX80" s="107">
        <f>Y80*Constants!E$15</f>
        <v>0.61631999999999998</v>
      </c>
      <c r="CY80" s="218">
        <f t="shared" si="119"/>
        <v>1.1554788441814268</v>
      </c>
      <c r="CZ80" s="102">
        <f t="shared" si="120"/>
        <v>21.191243781764104</v>
      </c>
      <c r="DA80" s="102">
        <f t="shared" si="121"/>
        <v>76.537702189732272</v>
      </c>
      <c r="DB80" s="102">
        <f t="shared" si="122"/>
        <v>87.478151045054247</v>
      </c>
      <c r="DC80" s="102">
        <f t="shared" si="123"/>
        <v>9.8704764573989117</v>
      </c>
      <c r="DD80" s="102">
        <f t="shared" si="124"/>
        <v>0.32301032994996726</v>
      </c>
      <c r="DE80" s="102">
        <f t="shared" si="125"/>
        <v>0</v>
      </c>
      <c r="DF80" s="102">
        <f t="shared" si="126"/>
        <v>0.80888612710141983</v>
      </c>
      <c r="DG80" s="102">
        <f t="shared" si="127"/>
        <v>0.22057799912231091</v>
      </c>
      <c r="DH80" s="102">
        <f t="shared" si="128"/>
        <v>8.3489211878665148E-2</v>
      </c>
      <c r="DI80" s="102">
        <f t="shared" si="129"/>
        <v>0</v>
      </c>
      <c r="DJ80" s="102">
        <f t="shared" si="130"/>
        <v>2.6218462197989678E-3</v>
      </c>
      <c r="DK80" s="102">
        <f t="shared" si="131"/>
        <v>1.3838924603702656</v>
      </c>
      <c r="DL80" s="102">
        <f t="shared" si="132"/>
        <v>0.50299936850906179</v>
      </c>
      <c r="DM80" s="102">
        <f t="shared" si="133"/>
        <v>0</v>
      </c>
      <c r="DN80" s="102">
        <f t="shared" si="134"/>
        <v>0.19464481332375461</v>
      </c>
      <c r="DO80" s="102">
        <f t="shared" si="135"/>
        <v>0.24682552539380723</v>
      </c>
      <c r="DP80" s="105">
        <f t="shared" si="136"/>
        <v>0</v>
      </c>
      <c r="DQ80" s="106">
        <f t="shared" si="137"/>
        <v>21.191243781764104</v>
      </c>
      <c r="DR80" s="106">
        <f t="shared" si="138"/>
        <v>76.537702189732272</v>
      </c>
      <c r="DS80" s="94">
        <f t="shared" si="139"/>
        <v>0</v>
      </c>
      <c r="DT80" s="106">
        <f t="shared" si="140"/>
        <v>87.478151045054247</v>
      </c>
      <c r="DU80" s="94">
        <f t="shared" si="141"/>
        <v>0</v>
      </c>
      <c r="DV80" s="106">
        <f t="shared" si="142"/>
        <v>0</v>
      </c>
      <c r="DW80" s="107">
        <f t="shared" si="143"/>
        <v>0</v>
      </c>
      <c r="DX80" s="54" t="str">
        <f t="shared" si="145"/>
        <v>Ca-Mg</v>
      </c>
      <c r="DY80" s="92" t="str">
        <f t="shared" si="146"/>
        <v>HCO3</v>
      </c>
      <c r="DZ80" s="3"/>
    </row>
    <row r="81" spans="1:130" x14ac:dyDescent="0.2">
      <c r="A81" s="40"/>
      <c r="B81" s="63" t="s">
        <v>222</v>
      </c>
      <c r="C81" s="82" t="s">
        <v>301</v>
      </c>
      <c r="D81" s="70" t="s">
        <v>318</v>
      </c>
      <c r="E81" s="77">
        <v>703205</v>
      </c>
      <c r="F81" s="71">
        <v>5220313</v>
      </c>
      <c r="G81" s="71">
        <v>1637</v>
      </c>
      <c r="H81" s="75">
        <v>43338</v>
      </c>
      <c r="I81" s="68">
        <v>6.8</v>
      </c>
      <c r="J81" s="113">
        <v>221</v>
      </c>
      <c r="K81" s="112">
        <f t="shared" si="144"/>
        <v>230.52288548000001</v>
      </c>
      <c r="L81" s="65">
        <v>8.17</v>
      </c>
      <c r="M81" s="73">
        <v>360.27648351648349</v>
      </c>
      <c r="N81" s="67">
        <v>10.48</v>
      </c>
      <c r="O81" s="201">
        <v>103.3</v>
      </c>
      <c r="P81" s="204">
        <v>0.77659999999999996</v>
      </c>
      <c r="Q81" s="173">
        <v>0</v>
      </c>
      <c r="R81" s="173">
        <v>0</v>
      </c>
      <c r="S81" s="173">
        <v>4.8000000000000001E-2</v>
      </c>
      <c r="T81" s="173">
        <v>3.2000000000000001E-2</v>
      </c>
      <c r="U81" s="173">
        <v>1.6339999999999999</v>
      </c>
      <c r="V81" s="173">
        <v>45.68</v>
      </c>
      <c r="W81" s="173">
        <v>0</v>
      </c>
      <c r="X81" s="173">
        <v>3.2000000000000001E-2</v>
      </c>
      <c r="Y81" s="173">
        <v>0.185</v>
      </c>
      <c r="Z81" s="173">
        <v>1.0999999999999999E-2</v>
      </c>
      <c r="AA81" s="173">
        <v>0.502</v>
      </c>
      <c r="AB81" s="173">
        <v>1.3879999999999999</v>
      </c>
      <c r="AC81" s="173">
        <v>0</v>
      </c>
      <c r="AD81" s="173">
        <v>1.4590000000000001</v>
      </c>
      <c r="AE81" s="208">
        <v>141.55967200000001</v>
      </c>
      <c r="AF81" s="186">
        <v>3.69</v>
      </c>
      <c r="AG81" s="186">
        <v>0.13</v>
      </c>
      <c r="AH81" s="186">
        <v>0.04</v>
      </c>
      <c r="AI81" s="186">
        <v>0.13</v>
      </c>
      <c r="AJ81" s="186">
        <v>0.02</v>
      </c>
      <c r="AK81" s="186">
        <v>6.53</v>
      </c>
      <c r="AL81" s="186">
        <v>0</v>
      </c>
      <c r="AM81" s="186">
        <v>0.36</v>
      </c>
      <c r="AN81" s="186">
        <v>1.42</v>
      </c>
      <c r="AO81" s="186">
        <v>0.73</v>
      </c>
      <c r="AP81" s="186">
        <v>0.3</v>
      </c>
      <c r="AQ81" s="186">
        <v>0</v>
      </c>
      <c r="AR81" s="186">
        <v>0.14460000000000001</v>
      </c>
      <c r="AS81" s="186">
        <v>0</v>
      </c>
      <c r="AT81" s="186">
        <v>0.01</v>
      </c>
      <c r="AU81" s="186">
        <v>0.02</v>
      </c>
      <c r="AV81" s="186">
        <v>0.9</v>
      </c>
      <c r="AW81" s="186">
        <v>6.35</v>
      </c>
      <c r="AX81" s="186">
        <v>0</v>
      </c>
      <c r="AY81" s="186">
        <v>0.15</v>
      </c>
      <c r="AZ81" s="187">
        <v>7.0000000000000007E-2</v>
      </c>
      <c r="BA81" s="45">
        <f t="shared" si="97"/>
        <v>192.5516666</v>
      </c>
      <c r="BB81" s="49">
        <f t="shared" si="98"/>
        <v>4.8163232647655647</v>
      </c>
      <c r="BC81" s="210">
        <f t="shared" si="52"/>
        <v>0.39719973191940955</v>
      </c>
      <c r="BD81" s="215" t="str">
        <f t="shared" si="99"/>
        <v>Ca</v>
      </c>
      <c r="BE81" s="44" t="str">
        <f t="shared" si="100"/>
        <v>HCO3</v>
      </c>
      <c r="BF81" s="213"/>
      <c r="BG81" s="101">
        <f t="shared" si="101"/>
        <v>0</v>
      </c>
      <c r="BH81" s="101">
        <f t="shared" si="102"/>
        <v>1.6339999999999999</v>
      </c>
      <c r="BI81" s="101">
        <f t="shared" si="103"/>
        <v>45.68</v>
      </c>
      <c r="BJ81" s="101">
        <f t="shared" si="104"/>
        <v>141.55967200000001</v>
      </c>
      <c r="BK81" s="101">
        <f t="shared" si="105"/>
        <v>1.4590000000000001</v>
      </c>
      <c r="BL81" s="102">
        <f t="shared" si="106"/>
        <v>0.185</v>
      </c>
      <c r="BM81" s="101">
        <f t="shared" si="107"/>
        <v>0</v>
      </c>
      <c r="BN81" s="101">
        <f t="shared" si="108"/>
        <v>3.2000000000000001E-2</v>
      </c>
      <c r="BO81" s="101">
        <f t="shared" si="109"/>
        <v>0</v>
      </c>
      <c r="BP81" s="101">
        <f t="shared" si="110"/>
        <v>4.8000000000000001E-2</v>
      </c>
      <c r="BQ81" s="101">
        <f t="shared" si="111"/>
        <v>2.0000000000000002E-5</v>
      </c>
      <c r="BR81" s="101">
        <f t="shared" si="112"/>
        <v>6.5300000000000002E-3</v>
      </c>
      <c r="BS81" s="101">
        <f t="shared" si="113"/>
        <v>1.3879999999999999</v>
      </c>
      <c r="BT81" s="101">
        <f t="shared" si="114"/>
        <v>1.0999999999999999E-2</v>
      </c>
      <c r="BU81" s="101">
        <f t="shared" si="115"/>
        <v>0</v>
      </c>
      <c r="BV81" s="101">
        <f t="shared" si="116"/>
        <v>3.2000000000000001E-2</v>
      </c>
      <c r="BW81" s="103">
        <f t="shared" si="117"/>
        <v>0.502</v>
      </c>
      <c r="BX81" s="101">
        <f>BG81/Constants!C$6*Constants!D$6</f>
        <v>0</v>
      </c>
      <c r="BY81" s="101">
        <f>BH81/Constants!C$9*Constants!D$9</f>
        <v>0.1344579304669821</v>
      </c>
      <c r="BZ81" s="101">
        <f>BI81/Constants!C$10*Constants!D$10</f>
        <v>2.2795548680073856</v>
      </c>
      <c r="CA81" s="101">
        <f>BJ81/Constants!C$21*Constants!D$21</f>
        <v>2.3200000000000003</v>
      </c>
      <c r="CB81" s="101">
        <f>BK81/Constants!C$20*Constants!D$20</f>
        <v>3.0376025633284964E-2</v>
      </c>
      <c r="CC81" s="102">
        <f>BL81/Constants!C$15*Constants!D$15</f>
        <v>5.2181761769102752E-3</v>
      </c>
      <c r="CD81" s="102">
        <f>BM81/Constants!C$5*Constants!D$5</f>
        <v>0</v>
      </c>
      <c r="CE81" s="101">
        <f>BN81/Constants!C$8*Constants!D$8</f>
        <v>8.1844990702920582E-4</v>
      </c>
      <c r="CF81" s="102">
        <f>BO81/Constants!C$11*Constants!D$11</f>
        <v>0</v>
      </c>
      <c r="CG81" s="102">
        <f>BP81/Constants!C$7*Constants!D$7</f>
        <v>2.6610046401268415E-3</v>
      </c>
      <c r="CH81" s="101">
        <f>BQ81/Constants!C$13*Constants!D$13</f>
        <v>7.2932810648190366E-7</v>
      </c>
      <c r="CI81" s="101">
        <f>BR81/Constants!C$12*Constants!D$12</f>
        <v>2.3386158116214524E-4</v>
      </c>
      <c r="CJ81" s="101">
        <f>BS81/Constants!C$18*Constants!D$18</f>
        <v>2.238532761120492E-2</v>
      </c>
      <c r="CK81" s="101">
        <f>BT81/Constants!D$18*Constants!E$18</f>
        <v>1.2649999999999998E-2</v>
      </c>
      <c r="CL81" s="101">
        <f>BU81/Constants!C$19*Constants!D$19</f>
        <v>0</v>
      </c>
      <c r="CM81" s="102">
        <f>BV81/Constants!C$14/Constants!D$14</f>
        <v>1.6843523665150749E-3</v>
      </c>
      <c r="CN81" s="102">
        <f>BW81/Constants!C$17/Constants!D$17</f>
        <v>6.2825390468562274E-3</v>
      </c>
      <c r="CO81" s="217">
        <f t="shared" si="147"/>
        <v>0.39719973191940955</v>
      </c>
      <c r="CP81" s="104">
        <f t="shared" si="118"/>
        <v>0.39719973191940955</v>
      </c>
      <c r="CQ81" s="106">
        <f>R81*Constants!E$6</f>
        <v>0</v>
      </c>
      <c r="CR81" s="106">
        <f>T81*Constants!E$8</f>
        <v>5.8880000000000002E-2</v>
      </c>
      <c r="CS81" s="106">
        <f>U81*Constants!E$9</f>
        <v>6.2418799999999992</v>
      </c>
      <c r="CT81" s="106">
        <f>V81*Constants!E$10</f>
        <v>118.768</v>
      </c>
      <c r="CU81" s="106">
        <f>AE81*Constants!E$21</f>
        <v>101.21516548</v>
      </c>
      <c r="CV81" s="106">
        <f>AB81*Constants!E$18</f>
        <v>1.5961999999999998</v>
      </c>
      <c r="CW81" s="106">
        <f>AD81*Constants!E$20</f>
        <v>2.2468600000000003</v>
      </c>
      <c r="CX81" s="107">
        <f>Y81*Constants!E$15</f>
        <v>0.39590000000000003</v>
      </c>
      <c r="CY81" s="218">
        <f t="shared" si="119"/>
        <v>0</v>
      </c>
      <c r="CZ81" s="102">
        <f t="shared" si="120"/>
        <v>5.5613367078465128</v>
      </c>
      <c r="DA81" s="102">
        <f t="shared" si="121"/>
        <v>94.285046043548775</v>
      </c>
      <c r="DB81" s="102">
        <f t="shared" si="122"/>
        <v>96.723232797645167</v>
      </c>
      <c r="DC81" s="102">
        <f t="shared" si="123"/>
        <v>1.2664083615497665</v>
      </c>
      <c r="DD81" s="102">
        <f t="shared" si="124"/>
        <v>0.21755123669759419</v>
      </c>
      <c r="DE81" s="102">
        <f t="shared" si="125"/>
        <v>0</v>
      </c>
      <c r="DF81" s="102">
        <f t="shared" si="126"/>
        <v>3.385204201557164E-2</v>
      </c>
      <c r="DG81" s="102">
        <f t="shared" si="127"/>
        <v>0</v>
      </c>
      <c r="DH81" s="102">
        <f t="shared" si="128"/>
        <v>0.11006225317830047</v>
      </c>
      <c r="DI81" s="102">
        <f t="shared" si="129"/>
        <v>3.0165860478107052E-5</v>
      </c>
      <c r="DJ81" s="102">
        <f t="shared" si="130"/>
        <v>9.6727875503887801E-3</v>
      </c>
      <c r="DK81" s="102">
        <f t="shared" si="131"/>
        <v>0.93326778180608949</v>
      </c>
      <c r="DL81" s="102">
        <f t="shared" si="132"/>
        <v>0.52739176503888407</v>
      </c>
      <c r="DM81" s="102">
        <f t="shared" si="133"/>
        <v>0</v>
      </c>
      <c r="DN81" s="102">
        <f t="shared" si="134"/>
        <v>7.0222416405044022E-2</v>
      </c>
      <c r="DO81" s="102">
        <f t="shared" si="135"/>
        <v>0.26192564085748732</v>
      </c>
      <c r="DP81" s="105">
        <f t="shared" si="136"/>
        <v>0</v>
      </c>
      <c r="DQ81" s="106">
        <f t="shared" si="137"/>
        <v>0</v>
      </c>
      <c r="DR81" s="106">
        <f t="shared" si="138"/>
        <v>94.285046043548775</v>
      </c>
      <c r="DS81" s="94">
        <f t="shared" si="139"/>
        <v>0</v>
      </c>
      <c r="DT81" s="106">
        <f t="shared" si="140"/>
        <v>96.723232797645167</v>
      </c>
      <c r="DU81" s="94">
        <f t="shared" si="141"/>
        <v>0</v>
      </c>
      <c r="DV81" s="106">
        <f t="shared" si="142"/>
        <v>0</v>
      </c>
      <c r="DW81" s="107">
        <f t="shared" si="143"/>
        <v>0</v>
      </c>
      <c r="DX81" s="54" t="str">
        <f t="shared" si="145"/>
        <v>Ca</v>
      </c>
      <c r="DY81" s="92" t="str">
        <f t="shared" si="146"/>
        <v>HCO3</v>
      </c>
    </row>
    <row r="82" spans="1:130" x14ac:dyDescent="0.2">
      <c r="A82" s="39"/>
      <c r="B82" s="63" t="s">
        <v>223</v>
      </c>
      <c r="C82" s="82" t="s">
        <v>301</v>
      </c>
      <c r="D82" s="70" t="s">
        <v>318</v>
      </c>
      <c r="E82" s="77">
        <v>702190</v>
      </c>
      <c r="F82" s="71">
        <v>5218802</v>
      </c>
      <c r="G82" s="71">
        <v>1949</v>
      </c>
      <c r="H82" s="75">
        <v>43339</v>
      </c>
      <c r="I82" s="68">
        <v>6.1</v>
      </c>
      <c r="J82" s="113">
        <v>183.9</v>
      </c>
      <c r="K82" s="112">
        <f t="shared" si="144"/>
        <v>198.45536128999998</v>
      </c>
      <c r="L82" s="65">
        <v>8.18</v>
      </c>
      <c r="M82" s="73">
        <v>358.99032967032963</v>
      </c>
      <c r="N82" s="67">
        <v>10.38</v>
      </c>
      <c r="O82" s="201">
        <v>104.5</v>
      </c>
      <c r="P82" s="204">
        <v>2.2000000000000002</v>
      </c>
      <c r="Q82" s="173">
        <v>0</v>
      </c>
      <c r="R82" s="173">
        <v>0.183</v>
      </c>
      <c r="S82" s="173">
        <v>2.4E-2</v>
      </c>
      <c r="T82" s="173">
        <v>1.4910000000000001</v>
      </c>
      <c r="U82" s="173">
        <v>3.0139999999999998</v>
      </c>
      <c r="V82" s="173">
        <v>32.412999999999997</v>
      </c>
      <c r="W82" s="173">
        <v>0.33600000000000002</v>
      </c>
      <c r="X82" s="173">
        <v>3.9E-2</v>
      </c>
      <c r="Y82" s="173">
        <v>0.27900000000000003</v>
      </c>
      <c r="Z82" s="173">
        <v>6.0000000000000001E-3</v>
      </c>
      <c r="AA82" s="173">
        <v>0.313</v>
      </c>
      <c r="AB82" s="173">
        <v>1.038</v>
      </c>
      <c r="AC82" s="173">
        <v>0</v>
      </c>
      <c r="AD82" s="173">
        <v>10.773999999999999</v>
      </c>
      <c r="AE82" s="208">
        <v>113.49180600000001</v>
      </c>
      <c r="AF82" s="186">
        <v>3.4</v>
      </c>
      <c r="AG82" s="186">
        <v>7.0000000000000007E-2</v>
      </c>
      <c r="AH82" s="186">
        <v>0.05</v>
      </c>
      <c r="AI82" s="186">
        <v>0.15</v>
      </c>
      <c r="AJ82" s="186">
        <v>0.04</v>
      </c>
      <c r="AK82" s="186">
        <v>1.78</v>
      </c>
      <c r="AL82" s="186">
        <v>0</v>
      </c>
      <c r="AM82" s="186">
        <v>0.17</v>
      </c>
      <c r="AN82" s="186">
        <v>1.44</v>
      </c>
      <c r="AO82" s="186">
        <v>0.3</v>
      </c>
      <c r="AP82" s="186">
        <v>0.44</v>
      </c>
      <c r="AQ82" s="186">
        <v>0</v>
      </c>
      <c r="AR82" s="186">
        <v>0.50719999999999998</v>
      </c>
      <c r="AS82" s="186">
        <v>0</v>
      </c>
      <c r="AT82" s="186">
        <v>0</v>
      </c>
      <c r="AU82" s="186">
        <v>0</v>
      </c>
      <c r="AV82" s="186">
        <v>0.14000000000000001</v>
      </c>
      <c r="AW82" s="186">
        <v>10.59</v>
      </c>
      <c r="AX82" s="186">
        <v>0</v>
      </c>
      <c r="AY82" s="186">
        <v>0.01</v>
      </c>
      <c r="AZ82" s="187">
        <v>2.37</v>
      </c>
      <c r="BA82" s="45">
        <f t="shared" si="97"/>
        <v>163.42326320000001</v>
      </c>
      <c r="BB82" s="49">
        <f t="shared" si="98"/>
        <v>4.0424628422035918</v>
      </c>
      <c r="BC82" s="210">
        <f t="shared" si="52"/>
        <v>-4.9752261096219028</v>
      </c>
      <c r="BD82" s="215" t="str">
        <f t="shared" si="99"/>
        <v>Ca</v>
      </c>
      <c r="BE82" s="44" t="str">
        <f t="shared" si="100"/>
        <v>HCO3</v>
      </c>
      <c r="BF82" s="213"/>
      <c r="BG82" s="101">
        <f t="shared" si="101"/>
        <v>0.183</v>
      </c>
      <c r="BH82" s="101">
        <f t="shared" si="102"/>
        <v>3.0139999999999998</v>
      </c>
      <c r="BI82" s="101">
        <f t="shared" si="103"/>
        <v>32.412999999999997</v>
      </c>
      <c r="BJ82" s="101">
        <f t="shared" si="104"/>
        <v>113.49180600000001</v>
      </c>
      <c r="BK82" s="101">
        <f t="shared" si="105"/>
        <v>10.773999999999999</v>
      </c>
      <c r="BL82" s="102">
        <f t="shared" si="106"/>
        <v>0.27900000000000003</v>
      </c>
      <c r="BM82" s="101">
        <f t="shared" si="107"/>
        <v>0</v>
      </c>
      <c r="BN82" s="101">
        <f t="shared" si="108"/>
        <v>1.4910000000000001</v>
      </c>
      <c r="BO82" s="101">
        <f t="shared" si="109"/>
        <v>0.33600000000000002</v>
      </c>
      <c r="BP82" s="101">
        <f t="shared" si="110"/>
        <v>2.4E-2</v>
      </c>
      <c r="BQ82" s="101">
        <f t="shared" si="111"/>
        <v>4.0000000000000003E-5</v>
      </c>
      <c r="BR82" s="101">
        <f t="shared" si="112"/>
        <v>1.7800000000000001E-3</v>
      </c>
      <c r="BS82" s="101">
        <f t="shared" si="113"/>
        <v>1.038</v>
      </c>
      <c r="BT82" s="101">
        <f t="shared" si="114"/>
        <v>6.0000000000000001E-3</v>
      </c>
      <c r="BU82" s="101">
        <f t="shared" si="115"/>
        <v>0</v>
      </c>
      <c r="BV82" s="101">
        <f t="shared" si="116"/>
        <v>3.9E-2</v>
      </c>
      <c r="BW82" s="103">
        <f t="shared" si="117"/>
        <v>0.313</v>
      </c>
      <c r="BX82" s="101">
        <f>BG82/Constants!C$6*Constants!D$6</f>
        <v>7.9600518490808968E-3</v>
      </c>
      <c r="BY82" s="101">
        <f>BH82/Constants!C$9*Constants!D$9</f>
        <v>0.24801481176712609</v>
      </c>
      <c r="BZ82" s="101">
        <f>BI82/Constants!C$10*Constants!D$10</f>
        <v>1.617495883028095</v>
      </c>
      <c r="CA82" s="101">
        <f>BJ82/Constants!C$21*Constants!D$21</f>
        <v>1.86</v>
      </c>
      <c r="CB82" s="101">
        <f>BK82/Constants!C$20*Constants!D$20</f>
        <v>0.22431206317547098</v>
      </c>
      <c r="CC82" s="102">
        <f>BL82/Constants!C$15*Constants!D$15</f>
        <v>7.8695738019349554E-3</v>
      </c>
      <c r="CD82" s="102">
        <f>BM82/Constants!C$5*Constants!D$5</f>
        <v>0</v>
      </c>
      <c r="CE82" s="101">
        <f>BN82/Constants!C$8*Constants!D$8</f>
        <v>3.8134650355642064E-2</v>
      </c>
      <c r="CF82" s="102">
        <f>BO82/Constants!C$11*Constants!D$11</f>
        <v>7.6694818534581146E-3</v>
      </c>
      <c r="CG82" s="102">
        <f>BP82/Constants!C$7*Constants!D$7</f>
        <v>1.3305023200634208E-3</v>
      </c>
      <c r="CH82" s="101">
        <f>BQ82/Constants!C$13*Constants!D$13</f>
        <v>1.4586562129638073E-6</v>
      </c>
      <c r="CI82" s="101">
        <f>BR82/Constants!C$12*Constants!D$12</f>
        <v>6.3747873578655213E-5</v>
      </c>
      <c r="CJ82" s="101">
        <f>BS82/Constants!C$18*Constants!D$18</f>
        <v>1.6740612435468809E-2</v>
      </c>
      <c r="CK82" s="101">
        <f>BT82/Constants!D$18*Constants!E$18</f>
        <v>6.8999999999999999E-3</v>
      </c>
      <c r="CL82" s="101">
        <f>BU82/Constants!C$19*Constants!D$19</f>
        <v>0</v>
      </c>
      <c r="CM82" s="102">
        <f>BV82/Constants!C$14/Constants!D$14</f>
        <v>2.0528044466902474E-3</v>
      </c>
      <c r="CN82" s="102">
        <f>BW82/Constants!C$17/Constants!D$17</f>
        <v>3.9172006407689232E-3</v>
      </c>
      <c r="CO82" s="217">
        <f t="shared" si="147"/>
        <v>-4.9752261096219028</v>
      </c>
      <c r="CP82" s="104">
        <f t="shared" si="118"/>
        <v>4.9752261096219028</v>
      </c>
      <c r="CQ82" s="106">
        <f>R82*Constants!E$6</f>
        <v>0.39528000000000002</v>
      </c>
      <c r="CR82" s="106">
        <f>T82*Constants!E$8</f>
        <v>2.7434400000000001</v>
      </c>
      <c r="CS82" s="106">
        <f>U82*Constants!E$9</f>
        <v>11.513479999999999</v>
      </c>
      <c r="CT82" s="106">
        <f>V82*Constants!E$10</f>
        <v>84.273799999999994</v>
      </c>
      <c r="CU82" s="106">
        <f>AE82*Constants!E$21</f>
        <v>81.146641290000005</v>
      </c>
      <c r="CV82" s="106">
        <f>AB82*Constants!E$18</f>
        <v>1.1937</v>
      </c>
      <c r="CW82" s="106">
        <f>AD82*Constants!E$20</f>
        <v>16.59196</v>
      </c>
      <c r="CX82" s="107">
        <f>Y82*Constants!E$15</f>
        <v>0.59706000000000004</v>
      </c>
      <c r="CY82" s="218">
        <f t="shared" si="119"/>
        <v>0.41444128420790505</v>
      </c>
      <c r="CZ82" s="102">
        <f t="shared" si="120"/>
        <v>12.912928086419173</v>
      </c>
      <c r="DA82" s="102">
        <f t="shared" si="121"/>
        <v>84.215163879939496</v>
      </c>
      <c r="DB82" s="102">
        <f t="shared" si="122"/>
        <v>87.661739553197506</v>
      </c>
      <c r="DC82" s="102">
        <f t="shared" si="123"/>
        <v>10.571820247703505</v>
      </c>
      <c r="DD82" s="102">
        <f t="shared" si="124"/>
        <v>0.37089275753757434</v>
      </c>
      <c r="DE82" s="102">
        <f t="shared" si="125"/>
        <v>0</v>
      </c>
      <c r="DF82" s="102">
        <f t="shared" si="126"/>
        <v>1.9854862463033591</v>
      </c>
      <c r="DG82" s="102">
        <f t="shared" si="127"/>
        <v>0.39931271414060138</v>
      </c>
      <c r="DH82" s="102">
        <f t="shared" si="128"/>
        <v>6.9272801311256543E-2</v>
      </c>
      <c r="DI82" s="102">
        <f t="shared" si="129"/>
        <v>7.5945152818114031E-5</v>
      </c>
      <c r="DJ82" s="102">
        <f t="shared" si="130"/>
        <v>3.3190425253965638E-3</v>
      </c>
      <c r="DK82" s="102">
        <f t="shared" si="131"/>
        <v>0.78898452004251929</v>
      </c>
      <c r="DL82" s="102">
        <f t="shared" si="132"/>
        <v>0.32519677576186168</v>
      </c>
      <c r="DM82" s="102">
        <f t="shared" si="133"/>
        <v>0</v>
      </c>
      <c r="DN82" s="102">
        <f t="shared" si="134"/>
        <v>9.674860685989578E-2</v>
      </c>
      <c r="DO82" s="102">
        <f t="shared" si="135"/>
        <v>0.18461753889715252</v>
      </c>
      <c r="DP82" s="105">
        <f t="shared" si="136"/>
        <v>0</v>
      </c>
      <c r="DQ82" s="106">
        <f t="shared" si="137"/>
        <v>0</v>
      </c>
      <c r="DR82" s="106">
        <f t="shared" si="138"/>
        <v>84.215163879939496</v>
      </c>
      <c r="DS82" s="94">
        <f t="shared" si="139"/>
        <v>0</v>
      </c>
      <c r="DT82" s="106">
        <f t="shared" si="140"/>
        <v>87.661739553197506</v>
      </c>
      <c r="DU82" s="94">
        <f t="shared" si="141"/>
        <v>0</v>
      </c>
      <c r="DV82" s="106">
        <f t="shared" si="142"/>
        <v>0</v>
      </c>
      <c r="DW82" s="107">
        <f t="shared" si="143"/>
        <v>0</v>
      </c>
      <c r="DX82" s="54" t="str">
        <f t="shared" si="145"/>
        <v>Ca</v>
      </c>
      <c r="DY82" s="92" t="str">
        <f t="shared" si="146"/>
        <v>HCO3</v>
      </c>
    </row>
    <row r="83" spans="1:130" x14ac:dyDescent="0.2">
      <c r="A83" s="40"/>
      <c r="B83" s="63" t="s">
        <v>224</v>
      </c>
      <c r="C83" s="82" t="s">
        <v>301</v>
      </c>
      <c r="D83" s="70" t="s">
        <v>318</v>
      </c>
      <c r="E83" s="77">
        <v>702217</v>
      </c>
      <c r="F83" s="71">
        <v>5219258</v>
      </c>
      <c r="G83" s="71">
        <v>1977</v>
      </c>
      <c r="H83" s="75">
        <v>43342</v>
      </c>
      <c r="I83" s="68">
        <v>5.4</v>
      </c>
      <c r="J83" s="113">
        <v>303</v>
      </c>
      <c r="K83" s="112">
        <f t="shared" si="144"/>
        <v>411.76384274999998</v>
      </c>
      <c r="L83" s="65">
        <v>8.16</v>
      </c>
      <c r="M83" s="73">
        <v>382.50417582417583</v>
      </c>
      <c r="N83" s="67">
        <v>10.64</v>
      </c>
      <c r="O83" s="201">
        <v>105.2</v>
      </c>
      <c r="P83" s="204">
        <v>0.16400000000000001</v>
      </c>
      <c r="Q83" s="173">
        <v>2.4E-2</v>
      </c>
      <c r="R83" s="173">
        <v>1.0489999999999999</v>
      </c>
      <c r="S83" s="173">
        <v>0.15</v>
      </c>
      <c r="T83" s="173">
        <v>0.57699999999999996</v>
      </c>
      <c r="U83" s="173">
        <v>7.2960000000000003</v>
      </c>
      <c r="V83" s="173">
        <v>73.472999999999999</v>
      </c>
      <c r="W83" s="173">
        <v>0.85299999999999998</v>
      </c>
      <c r="X83" s="173">
        <v>6.9000000000000006E-2</v>
      </c>
      <c r="Y83" s="173">
        <v>0.35399999999999998</v>
      </c>
      <c r="Z83" s="173">
        <v>8.0000000000000002E-3</v>
      </c>
      <c r="AA83" s="173">
        <v>0.47399999999999998</v>
      </c>
      <c r="AB83" s="173">
        <v>1.4670000000000001</v>
      </c>
      <c r="AC83" s="173">
        <v>0</v>
      </c>
      <c r="AD83" s="173">
        <v>22.335000000000001</v>
      </c>
      <c r="AE83" s="208">
        <v>213.55984999999998</v>
      </c>
      <c r="AF83" s="186">
        <v>1.31</v>
      </c>
      <c r="AG83" s="186">
        <v>0.1</v>
      </c>
      <c r="AH83" s="186">
        <v>0.02</v>
      </c>
      <c r="AI83" s="186">
        <v>0.08</v>
      </c>
      <c r="AJ83" s="186">
        <v>0.03</v>
      </c>
      <c r="AK83" s="186">
        <v>1.95</v>
      </c>
      <c r="AL83" s="186">
        <v>0</v>
      </c>
      <c r="AM83" s="186">
        <v>1.76</v>
      </c>
      <c r="AN83" s="186">
        <v>1.33</v>
      </c>
      <c r="AO83" s="186">
        <v>4.16</v>
      </c>
      <c r="AP83" s="186">
        <v>0.54</v>
      </c>
      <c r="AQ83" s="186">
        <v>0</v>
      </c>
      <c r="AR83" s="186">
        <v>0.40810000000000002</v>
      </c>
      <c r="AS83" s="186">
        <v>0</v>
      </c>
      <c r="AT83" s="186">
        <v>0</v>
      </c>
      <c r="AU83" s="186">
        <v>0</v>
      </c>
      <c r="AV83" s="186">
        <v>0.16</v>
      </c>
      <c r="AW83" s="186">
        <v>13.81</v>
      </c>
      <c r="AX83" s="186">
        <v>0</v>
      </c>
      <c r="AY83" s="186">
        <v>0.05</v>
      </c>
      <c r="AZ83" s="187">
        <v>0.52</v>
      </c>
      <c r="BA83" s="45">
        <f t="shared" si="97"/>
        <v>321.71507810000003</v>
      </c>
      <c r="BB83" s="49">
        <f t="shared" si="98"/>
        <v>8.3759901975942199</v>
      </c>
      <c r="BC83" s="210">
        <f t="shared" si="52"/>
        <v>4.0730073732939669</v>
      </c>
      <c r="BD83" s="215" t="str">
        <f t="shared" si="99"/>
        <v>Ca</v>
      </c>
      <c r="BE83" s="44" t="str">
        <f t="shared" si="100"/>
        <v>HCO3</v>
      </c>
      <c r="BF83" s="213"/>
      <c r="BG83" s="101">
        <f t="shared" si="101"/>
        <v>1.0489999999999999</v>
      </c>
      <c r="BH83" s="101">
        <f t="shared" si="102"/>
        <v>7.2960000000000003</v>
      </c>
      <c r="BI83" s="101">
        <f t="shared" si="103"/>
        <v>73.472999999999999</v>
      </c>
      <c r="BJ83" s="101">
        <f t="shared" si="104"/>
        <v>213.55984999999998</v>
      </c>
      <c r="BK83" s="101">
        <f t="shared" si="105"/>
        <v>22.335000000000001</v>
      </c>
      <c r="BL83" s="102">
        <f t="shared" si="106"/>
        <v>0.35399999999999998</v>
      </c>
      <c r="BM83" s="101">
        <f t="shared" si="107"/>
        <v>2.4E-2</v>
      </c>
      <c r="BN83" s="101">
        <f t="shared" si="108"/>
        <v>0.57699999999999996</v>
      </c>
      <c r="BO83" s="101">
        <f t="shared" si="109"/>
        <v>0.85299999999999998</v>
      </c>
      <c r="BP83" s="101">
        <f t="shared" si="110"/>
        <v>0.15</v>
      </c>
      <c r="BQ83" s="101">
        <f t="shared" si="111"/>
        <v>2.9999999999999997E-5</v>
      </c>
      <c r="BR83" s="101">
        <f t="shared" si="112"/>
        <v>1.9499999999999999E-3</v>
      </c>
      <c r="BS83" s="101">
        <f t="shared" si="113"/>
        <v>1.4670000000000001</v>
      </c>
      <c r="BT83" s="101">
        <f t="shared" si="114"/>
        <v>8.0000000000000002E-3</v>
      </c>
      <c r="BU83" s="101">
        <f t="shared" si="115"/>
        <v>0</v>
      </c>
      <c r="BV83" s="101">
        <f t="shared" si="116"/>
        <v>6.9000000000000006E-2</v>
      </c>
      <c r="BW83" s="103">
        <f t="shared" si="117"/>
        <v>0.47399999999999998</v>
      </c>
      <c r="BX83" s="101">
        <f>BG83/Constants!C$6*Constants!D$6</f>
        <v>4.5628931091179568E-2</v>
      </c>
      <c r="BY83" s="101">
        <f>BH83/Constants!C$9*Constants!D$9</f>
        <v>0.60037029417815269</v>
      </c>
      <c r="BZ83" s="101">
        <f>BI83/Constants!C$10*Constants!D$10</f>
        <v>3.6665003243674832</v>
      </c>
      <c r="CA83" s="101">
        <f>BJ83/Constants!C$21*Constants!D$21</f>
        <v>3.4999999999999996</v>
      </c>
      <c r="CB83" s="101">
        <f>BK83/Constants!C$20*Constants!D$20</f>
        <v>0.46500927520179552</v>
      </c>
      <c r="CC83" s="102">
        <f>BL83/Constants!C$15*Constants!D$15</f>
        <v>9.9850506304120928E-3</v>
      </c>
      <c r="CD83" s="102">
        <f>BM83/Constants!C$5*Constants!D$5</f>
        <v>3.4582132564841498E-3</v>
      </c>
      <c r="CE83" s="101">
        <f>BN83/Constants!C$8*Constants!D$8</f>
        <v>1.4757674886120366E-2</v>
      </c>
      <c r="CF83" s="102">
        <f>BO83/Constants!C$11*Constants!D$11</f>
        <v>1.9470440538689796E-2</v>
      </c>
      <c r="CG83" s="102">
        <f>BP83/Constants!C$7*Constants!D$7</f>
        <v>8.3156395003963785E-3</v>
      </c>
      <c r="CH83" s="101">
        <f>BQ83/Constants!C$13*Constants!D$13</f>
        <v>1.0939921597228552E-6</v>
      </c>
      <c r="CI83" s="101">
        <f>BR83/Constants!C$12*Constants!D$12</f>
        <v>6.9836153639538009E-5</v>
      </c>
      <c r="CJ83" s="101">
        <f>BS83/Constants!C$18*Constants!D$18</f>
        <v>2.3659420465156789E-2</v>
      </c>
      <c r="CK83" s="101">
        <f>BT83/Constants!D$18*Constants!E$18</f>
        <v>9.1999999999999998E-3</v>
      </c>
      <c r="CL83" s="101">
        <f>BU83/Constants!C$19*Constants!D$19</f>
        <v>0</v>
      </c>
      <c r="CM83" s="102">
        <f>BV83/Constants!C$14/Constants!D$14</f>
        <v>3.6318847902981305E-3</v>
      </c>
      <c r="CN83" s="102">
        <f>BW83/Constants!C$17/Constants!D$17</f>
        <v>5.9321185422507011E-3</v>
      </c>
      <c r="CO83" s="217">
        <f t="shared" si="147"/>
        <v>4.0730073732939669</v>
      </c>
      <c r="CP83" s="104">
        <f t="shared" si="118"/>
        <v>4.0730073732939669</v>
      </c>
      <c r="CQ83" s="106">
        <f>R83*Constants!E$6</f>
        <v>2.2658399999999999</v>
      </c>
      <c r="CR83" s="106">
        <f>T83*Constants!E$8</f>
        <v>1.06168</v>
      </c>
      <c r="CS83" s="106">
        <f>U83*Constants!E$9</f>
        <v>27.870719999999999</v>
      </c>
      <c r="CT83" s="106">
        <f>V83*Constants!E$10</f>
        <v>191.02979999999999</v>
      </c>
      <c r="CU83" s="106">
        <f>AE83*Constants!E$21</f>
        <v>152.69529274999999</v>
      </c>
      <c r="CV83" s="106">
        <f>AB83*Constants!E$18</f>
        <v>1.6870499999999999</v>
      </c>
      <c r="CW83" s="106">
        <f>AD83*Constants!E$20</f>
        <v>34.395900000000005</v>
      </c>
      <c r="CX83" s="107">
        <f>Y83*Constants!E$15</f>
        <v>0.75756000000000001</v>
      </c>
      <c r="CY83" s="218">
        <f t="shared" si="119"/>
        <v>1.0468778857281769</v>
      </c>
      <c r="CZ83" s="102">
        <f t="shared" si="120"/>
        <v>13.774470915553069</v>
      </c>
      <c r="DA83" s="102">
        <f t="shared" si="121"/>
        <v>84.121587243087859</v>
      </c>
      <c r="DB83" s="102">
        <f t="shared" si="122"/>
        <v>87.12063863217665</v>
      </c>
      <c r="DC83" s="102">
        <f t="shared" si="123"/>
        <v>11.574830007276004</v>
      </c>
      <c r="DD83" s="102">
        <f t="shared" si="124"/>
        <v>0.24854399648460562</v>
      </c>
      <c r="DE83" s="102">
        <f t="shared" si="125"/>
        <v>7.9342796242823199E-2</v>
      </c>
      <c r="DF83" s="102">
        <f t="shared" si="126"/>
        <v>0.33858964287752102</v>
      </c>
      <c r="DG83" s="102">
        <f t="shared" si="127"/>
        <v>0.44671600096457204</v>
      </c>
      <c r="DH83" s="102">
        <f t="shared" si="128"/>
        <v>0.19078814450543877</v>
      </c>
      <c r="DI83" s="102">
        <f t="shared" si="129"/>
        <v>2.5099781471656163E-5</v>
      </c>
      <c r="DJ83" s="102">
        <f t="shared" si="130"/>
        <v>1.6022712590714272E-3</v>
      </c>
      <c r="DK83" s="102">
        <f t="shared" si="131"/>
        <v>0.58892109159761419</v>
      </c>
      <c r="DL83" s="102">
        <f t="shared" si="132"/>
        <v>0.22900282154743579</v>
      </c>
      <c r="DM83" s="102">
        <f t="shared" si="133"/>
        <v>0</v>
      </c>
      <c r="DN83" s="102">
        <f t="shared" si="134"/>
        <v>9.0403463534074899E-2</v>
      </c>
      <c r="DO83" s="102">
        <f t="shared" si="135"/>
        <v>0.14765998738361655</v>
      </c>
      <c r="DP83" s="105">
        <f t="shared" si="136"/>
        <v>0</v>
      </c>
      <c r="DQ83" s="106">
        <f t="shared" si="137"/>
        <v>0</v>
      </c>
      <c r="DR83" s="106">
        <f t="shared" si="138"/>
        <v>84.121587243087859</v>
      </c>
      <c r="DS83" s="94">
        <f t="shared" si="139"/>
        <v>0</v>
      </c>
      <c r="DT83" s="106">
        <f t="shared" si="140"/>
        <v>87.12063863217665</v>
      </c>
      <c r="DU83" s="94">
        <f t="shared" si="141"/>
        <v>0</v>
      </c>
      <c r="DV83" s="106">
        <f t="shared" si="142"/>
        <v>0</v>
      </c>
      <c r="DW83" s="107">
        <f t="shared" si="143"/>
        <v>0</v>
      </c>
      <c r="DX83" s="54" t="str">
        <f t="shared" si="145"/>
        <v>Ca</v>
      </c>
      <c r="DY83" s="92" t="str">
        <f t="shared" si="146"/>
        <v>HCO3</v>
      </c>
    </row>
    <row r="84" spans="1:130" s="1" customFormat="1" x14ac:dyDescent="0.2">
      <c r="A84" s="40"/>
      <c r="B84" s="63" t="s">
        <v>225</v>
      </c>
      <c r="C84" s="82" t="s">
        <v>300</v>
      </c>
      <c r="D84" s="70" t="s">
        <v>319</v>
      </c>
      <c r="E84" s="77">
        <v>709210</v>
      </c>
      <c r="F84" s="71">
        <v>5226923</v>
      </c>
      <c r="G84" s="71">
        <v>1318</v>
      </c>
      <c r="H84" s="75">
        <v>43341</v>
      </c>
      <c r="I84" s="67">
        <v>15</v>
      </c>
      <c r="J84" s="113">
        <v>313</v>
      </c>
      <c r="K84" s="112">
        <f t="shared" si="144"/>
        <v>341.06260479999997</v>
      </c>
      <c r="L84" s="64">
        <v>7.57</v>
      </c>
      <c r="M84" s="73">
        <v>381.35714285714283</v>
      </c>
      <c r="N84" s="67">
        <v>8.44</v>
      </c>
      <c r="O84" s="201"/>
      <c r="P84" s="203">
        <v>2.66</v>
      </c>
      <c r="Q84" s="173">
        <v>0</v>
      </c>
      <c r="R84" s="173">
        <v>0.64600000000000002</v>
      </c>
      <c r="S84" s="173">
        <v>8.8999999999999996E-2</v>
      </c>
      <c r="T84" s="173">
        <v>0.26100000000000001</v>
      </c>
      <c r="U84" s="173">
        <v>5.1660000000000004</v>
      </c>
      <c r="V84" s="173">
        <v>61.420999999999999</v>
      </c>
      <c r="W84" s="173">
        <v>0.53200000000000003</v>
      </c>
      <c r="X84" s="173">
        <v>1.7999999999999999E-2</v>
      </c>
      <c r="Y84" s="173">
        <v>2.194</v>
      </c>
      <c r="Z84" s="173">
        <v>0</v>
      </c>
      <c r="AA84" s="173">
        <v>0.60199999999999998</v>
      </c>
      <c r="AB84" s="173">
        <v>4.508</v>
      </c>
      <c r="AC84" s="173">
        <v>0</v>
      </c>
      <c r="AD84" s="173">
        <v>6.67</v>
      </c>
      <c r="AE84" s="208">
        <v>195.25472000000002</v>
      </c>
      <c r="AF84" s="184">
        <v>0.97</v>
      </c>
      <c r="AG84" s="184">
        <v>0.13</v>
      </c>
      <c r="AH84" s="184">
        <v>0.06</v>
      </c>
      <c r="AI84" s="184">
        <v>0.09</v>
      </c>
      <c r="AJ84" s="184">
        <v>0</v>
      </c>
      <c r="AK84" s="184">
        <v>2.19</v>
      </c>
      <c r="AL84" s="184">
        <v>0.01</v>
      </c>
      <c r="AM84" s="184">
        <v>0.27</v>
      </c>
      <c r="AN84" s="184">
        <v>0.84</v>
      </c>
      <c r="AO84" s="184">
        <v>0.2</v>
      </c>
      <c r="AP84" s="184">
        <v>0.2</v>
      </c>
      <c r="AQ84" s="184">
        <v>0.51</v>
      </c>
      <c r="AR84" s="184"/>
      <c r="AS84" s="184">
        <v>0</v>
      </c>
      <c r="AT84" s="184">
        <v>0</v>
      </c>
      <c r="AU84" s="184">
        <v>0</v>
      </c>
      <c r="AV84" s="184">
        <v>0.19</v>
      </c>
      <c r="AW84" s="184">
        <v>8.7200000000000006</v>
      </c>
      <c r="AX84" s="184">
        <v>0.01</v>
      </c>
      <c r="AY84" s="184">
        <v>0</v>
      </c>
      <c r="AZ84" s="185">
        <v>7.0000000000000007E-2</v>
      </c>
      <c r="BA84" s="45">
        <f t="shared" si="97"/>
        <v>277.37617999999998</v>
      </c>
      <c r="BB84" s="49">
        <f t="shared" si="98"/>
        <v>7.024039397070319</v>
      </c>
      <c r="BC84" s="210">
        <f t="shared" si="52"/>
        <v>0.85653703019315242</v>
      </c>
      <c r="BD84" s="215" t="str">
        <f t="shared" si="99"/>
        <v>Ca</v>
      </c>
      <c r="BE84" s="44" t="str">
        <f t="shared" si="100"/>
        <v>HCO3</v>
      </c>
      <c r="BF84" s="213"/>
      <c r="BG84" s="101">
        <f t="shared" si="101"/>
        <v>0.64600000000000002</v>
      </c>
      <c r="BH84" s="101">
        <f t="shared" si="102"/>
        <v>5.1660000000000004</v>
      </c>
      <c r="BI84" s="101">
        <f t="shared" si="103"/>
        <v>61.420999999999999</v>
      </c>
      <c r="BJ84" s="101">
        <f t="shared" si="104"/>
        <v>195.25472000000002</v>
      </c>
      <c r="BK84" s="101">
        <f t="shared" si="105"/>
        <v>6.67</v>
      </c>
      <c r="BL84" s="102">
        <f t="shared" si="106"/>
        <v>2.194</v>
      </c>
      <c r="BM84" s="101">
        <f t="shared" si="107"/>
        <v>0</v>
      </c>
      <c r="BN84" s="101">
        <f t="shared" si="108"/>
        <v>0.26100000000000001</v>
      </c>
      <c r="BO84" s="101">
        <f t="shared" si="109"/>
        <v>0.53200000000000003</v>
      </c>
      <c r="BP84" s="101">
        <f t="shared" si="110"/>
        <v>8.8999999999999996E-2</v>
      </c>
      <c r="BQ84" s="101">
        <f t="shared" si="111"/>
        <v>0</v>
      </c>
      <c r="BR84" s="101">
        <f t="shared" si="112"/>
        <v>2.1900000000000001E-3</v>
      </c>
      <c r="BS84" s="101">
        <f t="shared" si="113"/>
        <v>4.508</v>
      </c>
      <c r="BT84" s="101">
        <f t="shared" si="114"/>
        <v>0</v>
      </c>
      <c r="BU84" s="101">
        <f t="shared" si="115"/>
        <v>0</v>
      </c>
      <c r="BV84" s="101">
        <f t="shared" si="116"/>
        <v>1.7999999999999999E-2</v>
      </c>
      <c r="BW84" s="103">
        <f t="shared" si="117"/>
        <v>0.60199999999999998</v>
      </c>
      <c r="BX84" s="101">
        <f>BG84/Constants!C$6*Constants!D$6</f>
        <v>2.8099418002766448E-2</v>
      </c>
      <c r="BY84" s="101">
        <f>BH84/Constants!C$9*Constants!D$9</f>
        <v>0.42509771651923478</v>
      </c>
      <c r="BZ84" s="101">
        <f>BI84/Constants!C$10*Constants!D$10</f>
        <v>3.0650731074404907</v>
      </c>
      <c r="CA84" s="101">
        <f>BJ84/Constants!C$21*Constants!D$21</f>
        <v>3.2</v>
      </c>
      <c r="CB84" s="101">
        <f>BK84/Constants!C$20*Constants!D$20</f>
        <v>0.13886777996847888</v>
      </c>
      <c r="CC84" s="102">
        <f>BL84/Constants!C$15*Constants!D$15</f>
        <v>6.188474882238456E-2</v>
      </c>
      <c r="CD84" s="102">
        <f>BM84/Constants!C$5*Constants!D$5</f>
        <v>0</v>
      </c>
      <c r="CE84" s="101">
        <f>BN84/Constants!C$8*Constants!D$8</f>
        <v>6.67548205420696E-3</v>
      </c>
      <c r="CF84" s="102">
        <f>BO84/Constants!C$11*Constants!D$11</f>
        <v>1.2143346267975348E-2</v>
      </c>
      <c r="CG84" s="102">
        <f>BP84/Constants!C$7*Constants!D$7</f>
        <v>4.9339461035685182E-3</v>
      </c>
      <c r="CH84" s="101">
        <f>BQ84/Constants!C$13*Constants!D$13</f>
        <v>0</v>
      </c>
      <c r="CI84" s="101">
        <f>BR84/Constants!C$12*Constants!D$12</f>
        <v>7.843137254901961E-5</v>
      </c>
      <c r="CJ84" s="101">
        <f>BS84/Constants!C$18*Constants!D$18</f>
        <v>7.2703931463481114E-2</v>
      </c>
      <c r="CK84" s="101">
        <f>BT84/Constants!D$18*Constants!E$18</f>
        <v>0</v>
      </c>
      <c r="CL84" s="101">
        <f>BU84/Constants!C$19*Constants!D$19</f>
        <v>0</v>
      </c>
      <c r="CM84" s="102">
        <f>BV84/Constants!C$14/Constants!D$14</f>
        <v>9.4744820616472953E-4</v>
      </c>
      <c r="CN84" s="102">
        <f>BW84/Constants!C$17/Constants!D$17</f>
        <v>7.5340408490188228E-3</v>
      </c>
      <c r="CO84" s="217">
        <f t="shared" si="147"/>
        <v>0.85653703019315242</v>
      </c>
      <c r="CP84" s="104">
        <f t="shared" si="118"/>
        <v>0.85653703019315242</v>
      </c>
      <c r="CQ84" s="106">
        <f>R84*Constants!E$6</f>
        <v>1.3953600000000002</v>
      </c>
      <c r="CR84" s="106">
        <f>T84*Constants!E$8</f>
        <v>0.48024000000000006</v>
      </c>
      <c r="CS84" s="106">
        <f>U84*Constants!E$9</f>
        <v>19.734120000000001</v>
      </c>
      <c r="CT84" s="106">
        <f>V84*Constants!E$10</f>
        <v>159.69460000000001</v>
      </c>
      <c r="CU84" s="106">
        <f>AE84*Constants!E$21</f>
        <v>139.60712480000001</v>
      </c>
      <c r="CV84" s="106">
        <f>AB84*Constants!E$18</f>
        <v>5.1841999999999997</v>
      </c>
      <c r="CW84" s="106">
        <f>AD84*Constants!E$20</f>
        <v>10.271800000000001</v>
      </c>
      <c r="CX84" s="107">
        <f>Y84*Constants!E$15</f>
        <v>4.6951600000000004</v>
      </c>
      <c r="CY84" s="218">
        <f t="shared" si="119"/>
        <v>0.79329794522203878</v>
      </c>
      <c r="CZ84" s="102">
        <f t="shared" si="120"/>
        <v>12.001285756170779</v>
      </c>
      <c r="DA84" s="102">
        <f t="shared" si="121"/>
        <v>86.5326177876169</v>
      </c>
      <c r="DB84" s="102">
        <f t="shared" si="122"/>
        <v>91.902843950293928</v>
      </c>
      <c r="DC84" s="102">
        <f t="shared" si="123"/>
        <v>3.9882324725521454</v>
      </c>
      <c r="DD84" s="102">
        <f t="shared" si="124"/>
        <v>1.7773076293521071</v>
      </c>
      <c r="DE84" s="102">
        <f t="shared" si="125"/>
        <v>0</v>
      </c>
      <c r="DF84" s="102">
        <f t="shared" si="126"/>
        <v>0.18846106337318475</v>
      </c>
      <c r="DG84" s="102">
        <f t="shared" si="127"/>
        <v>0.34282886718707617</v>
      </c>
      <c r="DH84" s="102">
        <f t="shared" si="128"/>
        <v>0.13929431938454526</v>
      </c>
      <c r="DI84" s="102">
        <f t="shared" si="129"/>
        <v>0</v>
      </c>
      <c r="DJ84" s="102">
        <f t="shared" si="130"/>
        <v>2.2142610454763097E-3</v>
      </c>
      <c r="DK84" s="102">
        <f t="shared" si="131"/>
        <v>2.0880306462066152</v>
      </c>
      <c r="DL84" s="102">
        <f t="shared" si="132"/>
        <v>0</v>
      </c>
      <c r="DM84" s="102">
        <f t="shared" si="133"/>
        <v>0</v>
      </c>
      <c r="DN84" s="102">
        <f t="shared" si="134"/>
        <v>2.7210370200669697E-2</v>
      </c>
      <c r="DO84" s="102">
        <f t="shared" si="135"/>
        <v>0.21637493139453648</v>
      </c>
      <c r="DP84" s="105">
        <f t="shared" si="136"/>
        <v>0</v>
      </c>
      <c r="DQ84" s="106">
        <f t="shared" si="137"/>
        <v>0</v>
      </c>
      <c r="DR84" s="106">
        <f t="shared" si="138"/>
        <v>86.5326177876169</v>
      </c>
      <c r="DS84" s="94">
        <f t="shared" si="139"/>
        <v>0</v>
      </c>
      <c r="DT84" s="106">
        <f t="shared" si="140"/>
        <v>91.902843950293928</v>
      </c>
      <c r="DU84" s="94">
        <f t="shared" si="141"/>
        <v>0</v>
      </c>
      <c r="DV84" s="106">
        <f t="shared" si="142"/>
        <v>0</v>
      </c>
      <c r="DW84" s="107">
        <f t="shared" si="143"/>
        <v>0</v>
      </c>
      <c r="DX84" s="54" t="str">
        <f t="shared" si="145"/>
        <v>Ca</v>
      </c>
      <c r="DY84" s="92" t="str">
        <f t="shared" si="146"/>
        <v>HCO3</v>
      </c>
      <c r="DZ84" s="3"/>
    </row>
    <row r="85" spans="1:130" s="1" customFormat="1" x14ac:dyDescent="0.2">
      <c r="A85" s="37"/>
      <c r="B85" s="63" t="s">
        <v>226</v>
      </c>
      <c r="C85" s="82" t="s">
        <v>300</v>
      </c>
      <c r="D85" s="70" t="s">
        <v>319</v>
      </c>
      <c r="E85" s="77">
        <v>707170</v>
      </c>
      <c r="F85" s="71">
        <v>5225283</v>
      </c>
      <c r="G85" s="71">
        <v>1664</v>
      </c>
      <c r="H85" s="75">
        <v>43335</v>
      </c>
      <c r="I85" s="67">
        <v>8.9</v>
      </c>
      <c r="J85" s="113">
        <v>190</v>
      </c>
      <c r="K85" s="112">
        <f t="shared" si="144"/>
        <v>264.24678279799997</v>
      </c>
      <c r="L85" s="64">
        <v>8.15</v>
      </c>
      <c r="M85" s="73">
        <v>408.73494505494506</v>
      </c>
      <c r="N85" s="67">
        <v>9.17</v>
      </c>
      <c r="O85" s="201">
        <v>97.8</v>
      </c>
      <c r="P85" s="203">
        <v>0.06</v>
      </c>
      <c r="Q85" s="173">
        <v>0</v>
      </c>
      <c r="R85" s="173">
        <v>0</v>
      </c>
      <c r="S85" s="173">
        <v>1.2E-2</v>
      </c>
      <c r="T85" s="173">
        <v>0.28599999999999998</v>
      </c>
      <c r="U85" s="173">
        <v>13.1</v>
      </c>
      <c r="V85" s="173">
        <v>34.859000000000002</v>
      </c>
      <c r="W85" s="173">
        <v>0</v>
      </c>
      <c r="X85" s="173">
        <v>2.5000000000000001E-2</v>
      </c>
      <c r="Y85" s="173">
        <v>0.29899999999999999</v>
      </c>
      <c r="Z85" s="173">
        <v>0</v>
      </c>
      <c r="AA85" s="173">
        <v>0.66500000000000004</v>
      </c>
      <c r="AB85" s="173">
        <v>1.504</v>
      </c>
      <c r="AC85" s="173">
        <v>0</v>
      </c>
      <c r="AD85" s="173">
        <v>0.96499999999999997</v>
      </c>
      <c r="AE85" s="208">
        <v>166.69871719999998</v>
      </c>
      <c r="AF85" s="184">
        <v>0.52</v>
      </c>
      <c r="AG85" s="184">
        <v>0.01</v>
      </c>
      <c r="AH85" s="184">
        <v>7.0000000000000007E-2</v>
      </c>
      <c r="AI85" s="184">
        <v>0.15</v>
      </c>
      <c r="AJ85" s="184">
        <v>0</v>
      </c>
      <c r="AK85" s="184">
        <v>1.95</v>
      </c>
      <c r="AL85" s="184">
        <v>0.02</v>
      </c>
      <c r="AM85" s="184">
        <v>0.18</v>
      </c>
      <c r="AN85" s="184">
        <v>1.1399999999999999</v>
      </c>
      <c r="AO85" s="184">
        <v>0.56000000000000005</v>
      </c>
      <c r="AP85" s="184">
        <v>0.47</v>
      </c>
      <c r="AQ85" s="184">
        <v>0.19</v>
      </c>
      <c r="AR85" s="184">
        <v>8.1100000000000005E-2</v>
      </c>
      <c r="AS85" s="184">
        <v>0</v>
      </c>
      <c r="AT85" s="184">
        <v>0</v>
      </c>
      <c r="AU85" s="184">
        <v>0</v>
      </c>
      <c r="AV85" s="184">
        <v>0.56000000000000005</v>
      </c>
      <c r="AW85" s="184">
        <v>155.65</v>
      </c>
      <c r="AX85" s="184">
        <v>0</v>
      </c>
      <c r="AY85" s="184">
        <v>7.0000000000000007E-2</v>
      </c>
      <c r="AZ85" s="185">
        <v>0.06</v>
      </c>
      <c r="BA85" s="45">
        <f t="shared" si="97"/>
        <v>218.57539829999999</v>
      </c>
      <c r="BB85" s="49">
        <f t="shared" si="98"/>
        <v>5.6199946432689991</v>
      </c>
      <c r="BC85" s="210">
        <f t="shared" si="52"/>
        <v>0.55437847474076829</v>
      </c>
      <c r="BD85" s="215" t="str">
        <f t="shared" si="99"/>
        <v>Ca-Mg</v>
      </c>
      <c r="BE85" s="44" t="str">
        <f t="shared" si="100"/>
        <v>HCO3</v>
      </c>
      <c r="BF85" s="213"/>
      <c r="BG85" s="101">
        <f t="shared" si="101"/>
        <v>0</v>
      </c>
      <c r="BH85" s="101">
        <f t="shared" si="102"/>
        <v>13.1</v>
      </c>
      <c r="BI85" s="101">
        <f t="shared" si="103"/>
        <v>34.859000000000002</v>
      </c>
      <c r="BJ85" s="101">
        <f t="shared" si="104"/>
        <v>166.69871719999998</v>
      </c>
      <c r="BK85" s="101">
        <f t="shared" si="105"/>
        <v>0.96499999999999997</v>
      </c>
      <c r="BL85" s="102">
        <f t="shared" si="106"/>
        <v>0.29899999999999999</v>
      </c>
      <c r="BM85" s="101">
        <f t="shared" si="107"/>
        <v>0</v>
      </c>
      <c r="BN85" s="101">
        <f t="shared" si="108"/>
        <v>0.28599999999999998</v>
      </c>
      <c r="BO85" s="101">
        <f t="shared" si="109"/>
        <v>0</v>
      </c>
      <c r="BP85" s="101">
        <f t="shared" si="110"/>
        <v>1.2E-2</v>
      </c>
      <c r="BQ85" s="101">
        <f t="shared" si="111"/>
        <v>0</v>
      </c>
      <c r="BR85" s="101">
        <f t="shared" si="112"/>
        <v>1.9499999999999999E-3</v>
      </c>
      <c r="BS85" s="101">
        <f t="shared" si="113"/>
        <v>1.504</v>
      </c>
      <c r="BT85" s="101">
        <f t="shared" si="114"/>
        <v>0</v>
      </c>
      <c r="BU85" s="101">
        <f t="shared" si="115"/>
        <v>0</v>
      </c>
      <c r="BV85" s="101">
        <f t="shared" si="116"/>
        <v>2.5000000000000001E-2</v>
      </c>
      <c r="BW85" s="103">
        <f t="shared" si="117"/>
        <v>0.66500000000000004</v>
      </c>
      <c r="BX85" s="101">
        <f>BG85/Constants!C$6*Constants!D$6</f>
        <v>0</v>
      </c>
      <c r="BY85" s="101">
        <f>BH85/Constants!C$9*Constants!D$9</f>
        <v>1.0779674963999177</v>
      </c>
      <c r="BZ85" s="101">
        <f>BI85/Constants!C$10*Constants!D$10</f>
        <v>1.7395578621687708</v>
      </c>
      <c r="CA85" s="101">
        <f>BJ85/Constants!C$21*Constants!D$21</f>
        <v>2.7319999999999998</v>
      </c>
      <c r="CB85" s="101">
        <f>BK85/Constants!C$20*Constants!D$20</f>
        <v>2.0091065617628502E-2</v>
      </c>
      <c r="CC85" s="102">
        <f>BL85/Constants!C$15*Constants!D$15</f>
        <v>8.4337009561955261E-3</v>
      </c>
      <c r="CD85" s="102">
        <f>BM85/Constants!C$5*Constants!D$5</f>
        <v>0</v>
      </c>
      <c r="CE85" s="101">
        <f>BN85/Constants!C$8*Constants!D$8</f>
        <v>7.3148960440735265E-3</v>
      </c>
      <c r="CF85" s="102">
        <f>BO85/Constants!C$11*Constants!D$11</f>
        <v>0</v>
      </c>
      <c r="CG85" s="102">
        <f>BP85/Constants!C$7*Constants!D$7</f>
        <v>6.6525116003171038E-4</v>
      </c>
      <c r="CH85" s="101">
        <f>BQ85/Constants!C$13*Constants!D$13</f>
        <v>0</v>
      </c>
      <c r="CI85" s="101">
        <f>BR85/Constants!C$12*Constants!D$12</f>
        <v>6.9836153639538009E-5</v>
      </c>
      <c r="CJ85" s="101">
        <f>BS85/Constants!C$18*Constants!D$18</f>
        <v>2.4256147498020318E-2</v>
      </c>
      <c r="CK85" s="101">
        <f>BT85/Constants!D$18*Constants!E$18</f>
        <v>0</v>
      </c>
      <c r="CL85" s="101">
        <f>BU85/Constants!C$19*Constants!D$19</f>
        <v>0</v>
      </c>
      <c r="CM85" s="102">
        <f>BV85/Constants!C$14/Constants!D$14</f>
        <v>1.3159002863399024E-3</v>
      </c>
      <c r="CN85" s="102">
        <f>BW85/Constants!C$17/Constants!D$17</f>
        <v>8.3224869843812575E-3</v>
      </c>
      <c r="CO85" s="217">
        <f t="shared" si="147"/>
        <v>0.55437847474076829</v>
      </c>
      <c r="CP85" s="104">
        <f t="shared" si="118"/>
        <v>0.55437847474076829</v>
      </c>
      <c r="CQ85" s="106">
        <f>R85*Constants!E$6</f>
        <v>0</v>
      </c>
      <c r="CR85" s="106">
        <f>T85*Constants!E$8</f>
        <v>0.52623999999999993</v>
      </c>
      <c r="CS85" s="106">
        <f>U85*Constants!E$9</f>
        <v>50.041999999999994</v>
      </c>
      <c r="CT85" s="106">
        <f>V85*Constants!E$10</f>
        <v>90.633400000000009</v>
      </c>
      <c r="CU85" s="106">
        <f>AE85*Constants!E$21</f>
        <v>119.18958279799998</v>
      </c>
      <c r="CV85" s="106">
        <f>AB85*Constants!E$18</f>
        <v>1.7295999999999998</v>
      </c>
      <c r="CW85" s="106">
        <f>AD85*Constants!E$20</f>
        <v>1.4861</v>
      </c>
      <c r="CX85" s="107">
        <f>Y85*Constants!E$15</f>
        <v>0.63985999999999998</v>
      </c>
      <c r="CY85" s="218">
        <f t="shared" si="119"/>
        <v>0</v>
      </c>
      <c r="CZ85" s="102">
        <f t="shared" si="120"/>
        <v>38.150371728009787</v>
      </c>
      <c r="DA85" s="102">
        <f t="shared" si="121"/>
        <v>61.564731131280595</v>
      </c>
      <c r="DB85" s="102">
        <f t="shared" si="122"/>
        <v>97.76628720991954</v>
      </c>
      <c r="DC85" s="102">
        <f t="shared" si="123"/>
        <v>0.71897104375051535</v>
      </c>
      <c r="DD85" s="102">
        <f t="shared" si="124"/>
        <v>0.30180513540482612</v>
      </c>
      <c r="DE85" s="102">
        <f t="shared" si="125"/>
        <v>0</v>
      </c>
      <c r="DF85" s="102">
        <f t="shared" si="126"/>
        <v>0.25888164918251111</v>
      </c>
      <c r="DG85" s="102">
        <f t="shared" si="127"/>
        <v>0</v>
      </c>
      <c r="DH85" s="102">
        <f t="shared" si="128"/>
        <v>2.354391865474564E-2</v>
      </c>
      <c r="DI85" s="102">
        <f t="shared" si="129"/>
        <v>0</v>
      </c>
      <c r="DJ85" s="102">
        <f t="shared" si="130"/>
        <v>2.4715728723738368E-3</v>
      </c>
      <c r="DK85" s="102">
        <f t="shared" si="131"/>
        <v>0.86802104059210317</v>
      </c>
      <c r="DL85" s="102">
        <f t="shared" si="132"/>
        <v>0</v>
      </c>
      <c r="DM85" s="102">
        <f t="shared" si="133"/>
        <v>0</v>
      </c>
      <c r="DN85" s="102">
        <f t="shared" si="134"/>
        <v>4.709029477815603E-2</v>
      </c>
      <c r="DO85" s="102">
        <f t="shared" si="135"/>
        <v>0.2978252755548445</v>
      </c>
      <c r="DP85" s="105">
        <f t="shared" si="136"/>
        <v>0</v>
      </c>
      <c r="DQ85" s="106">
        <f t="shared" si="137"/>
        <v>38.150371728009787</v>
      </c>
      <c r="DR85" s="106">
        <f t="shared" si="138"/>
        <v>61.564731131280595</v>
      </c>
      <c r="DS85" s="94">
        <f t="shared" si="139"/>
        <v>0</v>
      </c>
      <c r="DT85" s="106">
        <f t="shared" si="140"/>
        <v>97.76628720991954</v>
      </c>
      <c r="DU85" s="94">
        <f t="shared" si="141"/>
        <v>0</v>
      </c>
      <c r="DV85" s="106">
        <f t="shared" si="142"/>
        <v>0</v>
      </c>
      <c r="DW85" s="107">
        <f t="shared" si="143"/>
        <v>0</v>
      </c>
      <c r="DX85" s="54" t="str">
        <f t="shared" si="145"/>
        <v>Ca-Mg</v>
      </c>
      <c r="DY85" s="92" t="str">
        <f t="shared" si="146"/>
        <v>HCO3</v>
      </c>
      <c r="DZ85" s="3"/>
    </row>
    <row r="86" spans="1:130" s="1" customFormat="1" x14ac:dyDescent="0.2">
      <c r="A86" s="4"/>
      <c r="B86" s="63" t="s">
        <v>227</v>
      </c>
      <c r="C86" s="82" t="s">
        <v>304</v>
      </c>
      <c r="D86" s="70" t="s">
        <v>319</v>
      </c>
      <c r="E86" s="77">
        <v>706900</v>
      </c>
      <c r="F86" s="71">
        <v>5225939</v>
      </c>
      <c r="G86" s="71">
        <v>1329</v>
      </c>
      <c r="H86" s="75">
        <v>43337</v>
      </c>
      <c r="I86" s="67">
        <v>9.8000000000000007</v>
      </c>
      <c r="J86" s="113">
        <v>206</v>
      </c>
      <c r="K86" s="112">
        <f t="shared" si="144"/>
        <v>532.87036060699995</v>
      </c>
      <c r="L86" s="64">
        <v>7.7</v>
      </c>
      <c r="M86" s="73">
        <v>423.77428571428572</v>
      </c>
      <c r="N86" s="67">
        <v>9.59</v>
      </c>
      <c r="O86" s="201">
        <v>97.6</v>
      </c>
      <c r="P86" s="203">
        <v>5.5E-2</v>
      </c>
      <c r="Q86" s="173">
        <v>0.01</v>
      </c>
      <c r="R86" s="173">
        <v>2.206</v>
      </c>
      <c r="S86" s="173">
        <v>2.9000000000000001E-2</v>
      </c>
      <c r="T86" s="173">
        <v>0.79800000000000004</v>
      </c>
      <c r="U86" s="173">
        <v>22.510999999999999</v>
      </c>
      <c r="V86" s="173">
        <v>68.721999999999994</v>
      </c>
      <c r="W86" s="173">
        <v>1.4730000000000001</v>
      </c>
      <c r="X86" s="173">
        <v>7.0999999999999994E-2</v>
      </c>
      <c r="Y86" s="173">
        <v>0.48399999999999999</v>
      </c>
      <c r="Z86" s="173">
        <v>0</v>
      </c>
      <c r="AA86" s="173">
        <v>0.78500000000000003</v>
      </c>
      <c r="AB86" s="173">
        <v>1.0960000000000001</v>
      </c>
      <c r="AC86" s="173">
        <v>0</v>
      </c>
      <c r="AD86" s="173">
        <v>54.223999999999997</v>
      </c>
      <c r="AE86" s="208">
        <v>246.3870498</v>
      </c>
      <c r="AF86" s="184">
        <v>0.84</v>
      </c>
      <c r="AG86" s="184">
        <v>0.06</v>
      </c>
      <c r="AH86" s="184">
        <v>0.02</v>
      </c>
      <c r="AI86" s="184">
        <v>0.11</v>
      </c>
      <c r="AJ86" s="184">
        <v>1</v>
      </c>
      <c r="AK86" s="184">
        <v>2.0099999999999998</v>
      </c>
      <c r="AL86" s="184">
        <v>0.01</v>
      </c>
      <c r="AM86" s="184">
        <v>0.37</v>
      </c>
      <c r="AN86" s="184">
        <v>1.69</v>
      </c>
      <c r="AO86" s="184">
        <v>0.87</v>
      </c>
      <c r="AP86" s="184">
        <v>0.3</v>
      </c>
      <c r="AQ86" s="184">
        <v>0.78</v>
      </c>
      <c r="AR86" s="184">
        <v>0.191</v>
      </c>
      <c r="AS86" s="184">
        <v>0</v>
      </c>
      <c r="AT86" s="184">
        <v>0.01</v>
      </c>
      <c r="AU86" s="184">
        <v>0</v>
      </c>
      <c r="AV86" s="184">
        <v>0.03</v>
      </c>
      <c r="AW86" s="184">
        <v>6.17</v>
      </c>
      <c r="AX86" s="184">
        <v>0</v>
      </c>
      <c r="AY86" s="184">
        <v>0.09</v>
      </c>
      <c r="AZ86" s="185">
        <v>2.58</v>
      </c>
      <c r="BA86" s="45">
        <f t="shared" si="97"/>
        <v>398.8131808</v>
      </c>
      <c r="BB86" s="49">
        <f t="shared" si="98"/>
        <v>10.646753771759355</v>
      </c>
      <c r="BC86" s="210">
        <f t="shared" si="52"/>
        <v>2.0956064712747811</v>
      </c>
      <c r="BD86" s="215" t="str">
        <f t="shared" si="99"/>
        <v>Ca-Mg</v>
      </c>
      <c r="BE86" s="44" t="str">
        <f t="shared" si="100"/>
        <v>HCO3-SO4</v>
      </c>
      <c r="BF86" s="213"/>
      <c r="BG86" s="101">
        <f t="shared" si="101"/>
        <v>2.206</v>
      </c>
      <c r="BH86" s="101">
        <f t="shared" si="102"/>
        <v>22.510999999999999</v>
      </c>
      <c r="BI86" s="101">
        <f t="shared" si="103"/>
        <v>68.721999999999994</v>
      </c>
      <c r="BJ86" s="101">
        <f t="shared" si="104"/>
        <v>246.3870498</v>
      </c>
      <c r="BK86" s="101">
        <f t="shared" si="105"/>
        <v>54.223999999999997</v>
      </c>
      <c r="BL86" s="102">
        <f t="shared" si="106"/>
        <v>0.48399999999999999</v>
      </c>
      <c r="BM86" s="101">
        <f t="shared" si="107"/>
        <v>0.01</v>
      </c>
      <c r="BN86" s="101">
        <f t="shared" si="108"/>
        <v>0.79800000000000004</v>
      </c>
      <c r="BO86" s="101">
        <f t="shared" si="109"/>
        <v>1.4730000000000001</v>
      </c>
      <c r="BP86" s="101">
        <f t="shared" si="110"/>
        <v>2.9000000000000001E-2</v>
      </c>
      <c r="BQ86" s="101">
        <f t="shared" si="111"/>
        <v>1E-3</v>
      </c>
      <c r="BR86" s="101">
        <f t="shared" si="112"/>
        <v>2.0099999999999996E-3</v>
      </c>
      <c r="BS86" s="101">
        <f t="shared" si="113"/>
        <v>1.0960000000000001</v>
      </c>
      <c r="BT86" s="101">
        <f t="shared" si="114"/>
        <v>0</v>
      </c>
      <c r="BU86" s="101">
        <f t="shared" si="115"/>
        <v>0</v>
      </c>
      <c r="BV86" s="101">
        <f t="shared" si="116"/>
        <v>7.0999999999999994E-2</v>
      </c>
      <c r="BW86" s="103">
        <f t="shared" si="117"/>
        <v>0.78500000000000003</v>
      </c>
      <c r="BX86" s="101">
        <f>BG86/Constants!C$6*Constants!D$6</f>
        <v>9.5955597699849501E-2</v>
      </c>
      <c r="BY86" s="101">
        <f>BH86/Constants!C$9*Constants!D$9</f>
        <v>1.8523760543098127</v>
      </c>
      <c r="BZ86" s="101">
        <f>BI86/Constants!C$10*Constants!D$10</f>
        <v>3.4294126453415834</v>
      </c>
      <c r="CA86" s="101">
        <f>BJ86/Constants!C$21*Constants!D$21</f>
        <v>4.0380000000000003</v>
      </c>
      <c r="CB86" s="101">
        <f>BK86/Constants!C$20*Constants!D$20</f>
        <v>1.1289305098966715</v>
      </c>
      <c r="CC86" s="102">
        <f>BL86/Constants!C$15*Constants!D$15</f>
        <v>1.36518771331058E-2</v>
      </c>
      <c r="CD86" s="102">
        <f>BM86/Constants!C$5*Constants!D$5</f>
        <v>1.440922190201729E-3</v>
      </c>
      <c r="CE86" s="101">
        <f>BN86/Constants!C$8*Constants!D$8</f>
        <v>2.0410094556540821E-2</v>
      </c>
      <c r="CF86" s="102">
        <f>BO86/Constants!C$11*Constants!D$11</f>
        <v>3.3622460625427987E-2</v>
      </c>
      <c r="CG86" s="102">
        <f>BP86/Constants!C$7*Constants!D$7</f>
        <v>1.6076903034099668E-3</v>
      </c>
      <c r="CH86" s="101">
        <f>BQ86/Constants!C$13*Constants!D$13</f>
        <v>3.6466405324095176E-5</v>
      </c>
      <c r="CI86" s="101">
        <f>BR86/Constants!C$12*Constants!D$12</f>
        <v>7.1984958366908396E-5</v>
      </c>
      <c r="CJ86" s="101">
        <f>BS86/Constants!C$18*Constants!D$18</f>
        <v>1.767602237887651E-2</v>
      </c>
      <c r="CK86" s="101">
        <f>BT86/Constants!D$18*Constants!E$18</f>
        <v>0</v>
      </c>
      <c r="CL86" s="101">
        <f>BU86/Constants!C$19*Constants!D$19</f>
        <v>0</v>
      </c>
      <c r="CM86" s="102">
        <f>BV86/Constants!C$14/Constants!D$14</f>
        <v>3.7371568132053222E-3</v>
      </c>
      <c r="CN86" s="102">
        <f>BW86/Constants!C$17/Constants!D$17</f>
        <v>9.824289146976372E-3</v>
      </c>
      <c r="CO86" s="217">
        <f t="shared" si="147"/>
        <v>2.0956064712747811</v>
      </c>
      <c r="CP86" s="104">
        <f t="shared" si="118"/>
        <v>2.0956064712747811</v>
      </c>
      <c r="CQ86" s="106">
        <f>R86*Constants!E$6</f>
        <v>4.7649600000000003</v>
      </c>
      <c r="CR86" s="106">
        <f>T86*Constants!E$8</f>
        <v>1.4683200000000001</v>
      </c>
      <c r="CS86" s="106">
        <f>U86*Constants!E$9</f>
        <v>85.992019999999997</v>
      </c>
      <c r="CT86" s="106">
        <f>V86*Constants!E$10</f>
        <v>178.6772</v>
      </c>
      <c r="CU86" s="106">
        <f>AE86*Constants!E$21</f>
        <v>176.16674060699998</v>
      </c>
      <c r="CV86" s="106">
        <f>AB86*Constants!E$18</f>
        <v>1.2604</v>
      </c>
      <c r="CW86" s="106">
        <f>AD86*Constants!E$20</f>
        <v>83.504959999999997</v>
      </c>
      <c r="CX86" s="107">
        <f>Y86*Constants!E$15</f>
        <v>1.03576</v>
      </c>
      <c r="CY86" s="218">
        <f t="shared" si="119"/>
        <v>1.7655338441276973</v>
      </c>
      <c r="CZ86" s="102">
        <f t="shared" si="120"/>
        <v>34.082770513979398</v>
      </c>
      <c r="DA86" s="102">
        <f t="shared" si="121"/>
        <v>63.099435947128256</v>
      </c>
      <c r="DB86" s="102">
        <f t="shared" si="122"/>
        <v>77.477735456269613</v>
      </c>
      <c r="DC86" s="102">
        <f t="shared" si="123"/>
        <v>21.660965674662179</v>
      </c>
      <c r="DD86" s="102">
        <f t="shared" si="124"/>
        <v>0.26194069465088354</v>
      </c>
      <c r="DE86" s="102">
        <f t="shared" si="125"/>
        <v>2.6512230182895832E-2</v>
      </c>
      <c r="DF86" s="102">
        <f t="shared" si="126"/>
        <v>0.37553528470674957</v>
      </c>
      <c r="DG86" s="102">
        <f t="shared" si="127"/>
        <v>0.61863605229918883</v>
      </c>
      <c r="DH86" s="102">
        <f t="shared" si="128"/>
        <v>2.9580678038449392E-2</v>
      </c>
      <c r="DI86" s="102">
        <f t="shared" si="129"/>
        <v>6.7096317793526148E-4</v>
      </c>
      <c r="DJ86" s="102">
        <f t="shared" si="130"/>
        <v>1.3244863594351762E-3</v>
      </c>
      <c r="DK86" s="102">
        <f t="shared" si="131"/>
        <v>0.33915259677803261</v>
      </c>
      <c r="DL86" s="102">
        <f t="shared" si="132"/>
        <v>0</v>
      </c>
      <c r="DM86" s="102">
        <f t="shared" si="133"/>
        <v>0</v>
      </c>
      <c r="DN86" s="102">
        <f t="shared" si="134"/>
        <v>7.1705410334848327E-2</v>
      </c>
      <c r="DO86" s="102">
        <f t="shared" si="135"/>
        <v>0.1885001673044418</v>
      </c>
      <c r="DP86" s="105">
        <f t="shared" si="136"/>
        <v>0</v>
      </c>
      <c r="DQ86" s="106">
        <f t="shared" si="137"/>
        <v>34.082770513979398</v>
      </c>
      <c r="DR86" s="106">
        <f t="shared" si="138"/>
        <v>63.099435947128256</v>
      </c>
      <c r="DS86" s="94">
        <f t="shared" si="139"/>
        <v>0</v>
      </c>
      <c r="DT86" s="106">
        <f t="shared" si="140"/>
        <v>77.477735456269613</v>
      </c>
      <c r="DU86" s="94">
        <f t="shared" si="141"/>
        <v>0</v>
      </c>
      <c r="DV86" s="106">
        <f t="shared" si="142"/>
        <v>21.660965674662179</v>
      </c>
      <c r="DW86" s="107">
        <f t="shared" si="143"/>
        <v>0</v>
      </c>
      <c r="DX86" s="54" t="str">
        <f t="shared" si="145"/>
        <v>Ca-Mg</v>
      </c>
      <c r="DY86" s="92" t="str">
        <f t="shared" si="146"/>
        <v>HCO3-SO4</v>
      </c>
      <c r="DZ86" s="3"/>
    </row>
    <row r="87" spans="1:130" s="1" customFormat="1" x14ac:dyDescent="0.2">
      <c r="A87" s="4"/>
      <c r="B87" s="63" t="s">
        <v>228</v>
      </c>
      <c r="C87" s="82" t="s">
        <v>304</v>
      </c>
      <c r="D87" s="70" t="s">
        <v>319</v>
      </c>
      <c r="E87" s="77">
        <v>706655</v>
      </c>
      <c r="F87" s="71">
        <v>5225589</v>
      </c>
      <c r="G87" s="71">
        <v>1357</v>
      </c>
      <c r="H87" s="75">
        <v>43337</v>
      </c>
      <c r="I87" s="67">
        <v>9.9</v>
      </c>
      <c r="J87" s="113">
        <v>181</v>
      </c>
      <c r="K87" s="112">
        <f t="shared" si="144"/>
        <v>411.68598697200008</v>
      </c>
      <c r="L87" s="64">
        <v>7.89</v>
      </c>
      <c r="M87" s="73">
        <v>398.90087912087915</v>
      </c>
      <c r="N87" s="67">
        <v>9.36</v>
      </c>
      <c r="O87" s="201">
        <v>98</v>
      </c>
      <c r="P87" s="203">
        <v>0.73</v>
      </c>
      <c r="Q87" s="173">
        <v>0</v>
      </c>
      <c r="R87" s="173">
        <v>0.63900000000000001</v>
      </c>
      <c r="S87" s="173">
        <v>3.3000000000000002E-2</v>
      </c>
      <c r="T87" s="173">
        <v>0.14000000000000001</v>
      </c>
      <c r="U87" s="173">
        <v>11.516999999999999</v>
      </c>
      <c r="V87" s="173">
        <v>63.06</v>
      </c>
      <c r="W87" s="173">
        <v>0.98399999999999999</v>
      </c>
      <c r="X87" s="173">
        <v>0.01</v>
      </c>
      <c r="Y87" s="173">
        <v>0.98699999999999999</v>
      </c>
      <c r="Z87" s="173">
        <v>0</v>
      </c>
      <c r="AA87" s="173">
        <v>0.78100000000000003</v>
      </c>
      <c r="AB87" s="173">
        <v>2.157</v>
      </c>
      <c r="AC87" s="173">
        <v>0</v>
      </c>
      <c r="AD87" s="173">
        <v>30.57</v>
      </c>
      <c r="AE87" s="208">
        <v>210.38696080000005</v>
      </c>
      <c r="AF87" s="184">
        <v>3.88</v>
      </c>
      <c r="AG87" s="184">
        <v>0.1</v>
      </c>
      <c r="AH87" s="184">
        <v>0.03</v>
      </c>
      <c r="AI87" s="184">
        <v>0.14000000000000001</v>
      </c>
      <c r="AJ87" s="184">
        <v>0.2</v>
      </c>
      <c r="AK87" s="184">
        <v>3.18</v>
      </c>
      <c r="AL87" s="184">
        <v>0.02</v>
      </c>
      <c r="AM87" s="184">
        <v>0.46</v>
      </c>
      <c r="AN87" s="184">
        <v>2.82</v>
      </c>
      <c r="AO87" s="184">
        <v>1.18</v>
      </c>
      <c r="AP87" s="184">
        <v>0.39</v>
      </c>
      <c r="AQ87" s="184">
        <v>0.21</v>
      </c>
      <c r="AR87" s="184">
        <v>0.1963</v>
      </c>
      <c r="AS87" s="184">
        <v>0</v>
      </c>
      <c r="AT87" s="184">
        <v>0.01</v>
      </c>
      <c r="AU87" s="184">
        <v>0</v>
      </c>
      <c r="AV87" s="184">
        <v>0.09</v>
      </c>
      <c r="AW87" s="184">
        <v>2.97</v>
      </c>
      <c r="AX87" s="184">
        <v>0</v>
      </c>
      <c r="AY87" s="184">
        <v>0.03</v>
      </c>
      <c r="AZ87" s="185">
        <v>0.63</v>
      </c>
      <c r="BA87" s="45">
        <f t="shared" si="97"/>
        <v>321.28149710000002</v>
      </c>
      <c r="BB87" s="49">
        <f t="shared" si="98"/>
        <v>8.30774456132262</v>
      </c>
      <c r="BC87" s="210">
        <f t="shared" si="52"/>
        <v>-8.4632642783785961E-2</v>
      </c>
      <c r="BD87" s="215" t="str">
        <f t="shared" si="99"/>
        <v>Ca-Mg</v>
      </c>
      <c r="BE87" s="44" t="str">
        <f t="shared" si="100"/>
        <v>HCO3</v>
      </c>
      <c r="BF87" s="213"/>
      <c r="BG87" s="101">
        <f t="shared" si="101"/>
        <v>0.63900000000000001</v>
      </c>
      <c r="BH87" s="101">
        <f t="shared" si="102"/>
        <v>11.516999999999999</v>
      </c>
      <c r="BI87" s="101">
        <f t="shared" si="103"/>
        <v>63.06</v>
      </c>
      <c r="BJ87" s="101">
        <f t="shared" si="104"/>
        <v>210.38696080000005</v>
      </c>
      <c r="BK87" s="101">
        <f t="shared" si="105"/>
        <v>30.57</v>
      </c>
      <c r="BL87" s="102">
        <f t="shared" si="106"/>
        <v>0.98699999999999999</v>
      </c>
      <c r="BM87" s="101">
        <f t="shared" si="107"/>
        <v>0</v>
      </c>
      <c r="BN87" s="101">
        <f t="shared" si="108"/>
        <v>0.14000000000000001</v>
      </c>
      <c r="BO87" s="101">
        <f t="shared" si="109"/>
        <v>0.98399999999999999</v>
      </c>
      <c r="BP87" s="101">
        <f t="shared" si="110"/>
        <v>3.3000000000000002E-2</v>
      </c>
      <c r="BQ87" s="101">
        <f t="shared" si="111"/>
        <v>2.0000000000000001E-4</v>
      </c>
      <c r="BR87" s="101">
        <f t="shared" si="112"/>
        <v>3.1800000000000001E-3</v>
      </c>
      <c r="BS87" s="101">
        <f t="shared" si="113"/>
        <v>2.157</v>
      </c>
      <c r="BT87" s="101">
        <f t="shared" si="114"/>
        <v>0</v>
      </c>
      <c r="BU87" s="101">
        <f t="shared" si="115"/>
        <v>0</v>
      </c>
      <c r="BV87" s="101">
        <f t="shared" si="116"/>
        <v>0.01</v>
      </c>
      <c r="BW87" s="103">
        <f t="shared" si="117"/>
        <v>0.78100000000000003</v>
      </c>
      <c r="BX87" s="101">
        <f>BG87/Constants!C$6*Constants!D$6</f>
        <v>2.7794935145151328E-2</v>
      </c>
      <c r="BY87" s="101">
        <f>BH87/Constants!C$9*Constants!D$9</f>
        <v>0.94770623328533221</v>
      </c>
      <c r="BZ87" s="101">
        <f>BI87/Constants!C$10*Constants!D$10</f>
        <v>3.1468636159488996</v>
      </c>
      <c r="CA87" s="101">
        <f>BJ87/Constants!C$21*Constants!D$21</f>
        <v>3.4480000000000008</v>
      </c>
      <c r="CB87" s="101">
        <f>BK87/Constants!C$20*Constants!D$20</f>
        <v>0.63645997505793095</v>
      </c>
      <c r="CC87" s="102">
        <f>BL87/Constants!C$15*Constants!D$15</f>
        <v>2.7839675062759143E-2</v>
      </c>
      <c r="CD87" s="102">
        <f>BM87/Constants!C$5*Constants!D$5</f>
        <v>0</v>
      </c>
      <c r="CE87" s="101">
        <f>BN87/Constants!C$8*Constants!D$8</f>
        <v>3.5807183432527757E-3</v>
      </c>
      <c r="CF87" s="102">
        <f>BO87/Constants!C$11*Constants!D$11</f>
        <v>2.2460625427984476E-2</v>
      </c>
      <c r="CG87" s="102">
        <f>BP87/Constants!C$7*Constants!D$7</f>
        <v>1.8294406900872034E-3</v>
      </c>
      <c r="CH87" s="101">
        <f>BQ87/Constants!C$13*Constants!D$13</f>
        <v>7.293281064819036E-6</v>
      </c>
      <c r="CI87" s="101">
        <f>BR87/Constants!C$12*Constants!D$12</f>
        <v>1.1388665055063121E-4</v>
      </c>
      <c r="CJ87" s="101">
        <f>BS87/Constants!C$18*Constants!D$18</f>
        <v>3.4787573240179406E-2</v>
      </c>
      <c r="CK87" s="101">
        <f>BT87/Constants!D$18*Constants!E$18</f>
        <v>0</v>
      </c>
      <c r="CL87" s="101">
        <f>BU87/Constants!C$19*Constants!D$19</f>
        <v>0</v>
      </c>
      <c r="CM87" s="102">
        <f>BV87/Constants!C$14/Constants!D$14</f>
        <v>5.2636011453596092E-4</v>
      </c>
      <c r="CN87" s="102">
        <f>BW87/Constants!C$17/Constants!D$17</f>
        <v>9.7742290748898692E-3</v>
      </c>
      <c r="CO87" s="217">
        <f t="shared" si="147"/>
        <v>-8.4632642783785961E-2</v>
      </c>
      <c r="CP87" s="104">
        <f t="shared" si="118"/>
        <v>8.4632642783785961E-2</v>
      </c>
      <c r="CQ87" s="106">
        <f>R87*Constants!E$6</f>
        <v>1.3802400000000001</v>
      </c>
      <c r="CR87" s="106">
        <f>T87*Constants!E$8</f>
        <v>0.25760000000000005</v>
      </c>
      <c r="CS87" s="106">
        <f>U87*Constants!E$9</f>
        <v>43.994939999999993</v>
      </c>
      <c r="CT87" s="106">
        <f>V87*Constants!E$10</f>
        <v>163.95600000000002</v>
      </c>
      <c r="CU87" s="106">
        <f>AE87*Constants!E$21</f>
        <v>150.42667697200002</v>
      </c>
      <c r="CV87" s="106">
        <f>AB87*Constants!E$18</f>
        <v>2.48055</v>
      </c>
      <c r="CW87" s="106">
        <f>AD87*Constants!E$20</f>
        <v>47.077800000000003</v>
      </c>
      <c r="CX87" s="107">
        <f>Y87*Constants!E$15</f>
        <v>2.1121799999999999</v>
      </c>
      <c r="CY87" s="218">
        <f t="shared" si="119"/>
        <v>0.66969990358956688</v>
      </c>
      <c r="CZ87" s="102">
        <f t="shared" si="120"/>
        <v>22.834331857512346</v>
      </c>
      <c r="DA87" s="102">
        <f t="shared" si="121"/>
        <v>75.821521050684211</v>
      </c>
      <c r="DB87" s="102">
        <f t="shared" si="122"/>
        <v>82.936693795830166</v>
      </c>
      <c r="DC87" s="102">
        <f t="shared" si="123"/>
        <v>15.309131689292723</v>
      </c>
      <c r="DD87" s="102">
        <f t="shared" si="124"/>
        <v>0.66964344723186287</v>
      </c>
      <c r="DE87" s="102">
        <f t="shared" si="125"/>
        <v>0</v>
      </c>
      <c r="DF87" s="102">
        <f t="shared" si="126"/>
        <v>8.627495321485204E-2</v>
      </c>
      <c r="DG87" s="102">
        <f t="shared" si="127"/>
        <v>0.5411733686418243</v>
      </c>
      <c r="DH87" s="102">
        <f t="shared" si="128"/>
        <v>4.4079118996899549E-2</v>
      </c>
      <c r="DI87" s="102">
        <f t="shared" si="129"/>
        <v>1.7572660632068294E-4</v>
      </c>
      <c r="DJ87" s="102">
        <f t="shared" si="130"/>
        <v>2.7440207539826287E-3</v>
      </c>
      <c r="DK87" s="102">
        <f t="shared" si="131"/>
        <v>0.83676517103270698</v>
      </c>
      <c r="DL87" s="102">
        <f t="shared" si="132"/>
        <v>0</v>
      </c>
      <c r="DM87" s="102">
        <f t="shared" si="133"/>
        <v>0</v>
      </c>
      <c r="DN87" s="102">
        <f t="shared" si="134"/>
        <v>1.266083748422479E-2</v>
      </c>
      <c r="DO87" s="102">
        <f t="shared" si="135"/>
        <v>0.23510505912831819</v>
      </c>
      <c r="DP87" s="105">
        <f t="shared" si="136"/>
        <v>0</v>
      </c>
      <c r="DQ87" s="106">
        <f t="shared" si="137"/>
        <v>22.834331857512346</v>
      </c>
      <c r="DR87" s="106">
        <f t="shared" si="138"/>
        <v>75.821521050684211</v>
      </c>
      <c r="DS87" s="94">
        <f t="shared" si="139"/>
        <v>0</v>
      </c>
      <c r="DT87" s="106">
        <f t="shared" si="140"/>
        <v>82.936693795830166</v>
      </c>
      <c r="DU87" s="94">
        <f t="shared" si="141"/>
        <v>0</v>
      </c>
      <c r="DV87" s="106">
        <f t="shared" si="142"/>
        <v>0</v>
      </c>
      <c r="DW87" s="107">
        <f t="shared" si="143"/>
        <v>0</v>
      </c>
      <c r="DX87" s="54" t="str">
        <f t="shared" si="145"/>
        <v>Ca-Mg</v>
      </c>
      <c r="DY87" s="92" t="str">
        <f t="shared" si="146"/>
        <v>HCO3</v>
      </c>
      <c r="DZ87" s="3"/>
    </row>
    <row r="88" spans="1:130" s="1" customFormat="1" x14ac:dyDescent="0.2">
      <c r="A88" s="4"/>
      <c r="B88" s="63" t="s">
        <v>229</v>
      </c>
      <c r="C88" s="82" t="s">
        <v>300</v>
      </c>
      <c r="D88" s="70" t="s">
        <v>319</v>
      </c>
      <c r="E88" s="77">
        <v>705739</v>
      </c>
      <c r="F88" s="71">
        <v>5223769</v>
      </c>
      <c r="G88" s="71">
        <v>1432</v>
      </c>
      <c r="H88" s="75">
        <v>43338</v>
      </c>
      <c r="I88" s="67">
        <v>4.5999999999999996</v>
      </c>
      <c r="J88" s="113">
        <v>193</v>
      </c>
      <c r="K88" s="112">
        <f t="shared" si="144"/>
        <v>181.56342051999997</v>
      </c>
      <c r="L88" s="64">
        <v>8.0500000000000007</v>
      </c>
      <c r="M88" s="73">
        <v>413.99142857142863</v>
      </c>
      <c r="N88" s="67">
        <v>10.92</v>
      </c>
      <c r="O88" s="201">
        <v>99.3</v>
      </c>
      <c r="P88" s="203">
        <v>2.42</v>
      </c>
      <c r="Q88" s="173">
        <v>0</v>
      </c>
      <c r="R88" s="173">
        <v>0</v>
      </c>
      <c r="S88" s="173">
        <v>4.0000000000000001E-3</v>
      </c>
      <c r="T88" s="173">
        <v>0.25</v>
      </c>
      <c r="U88" s="173">
        <v>5.2770000000000001</v>
      </c>
      <c r="V88" s="179">
        <v>28</v>
      </c>
      <c r="W88" s="173">
        <v>0.28799999999999998</v>
      </c>
      <c r="X88" s="173">
        <v>2.1999999999999999E-2</v>
      </c>
      <c r="Y88" s="173">
        <v>0.52</v>
      </c>
      <c r="Z88" s="173">
        <v>0</v>
      </c>
      <c r="AA88" s="173">
        <v>0.19400000000000001</v>
      </c>
      <c r="AB88" s="173">
        <v>1.6140000000000001</v>
      </c>
      <c r="AC88" s="173">
        <v>0</v>
      </c>
      <c r="AD88" s="173">
        <v>7.7160000000000002</v>
      </c>
      <c r="AE88" s="208">
        <v>102.50872799999999</v>
      </c>
      <c r="AF88" s="184">
        <v>0.63</v>
      </c>
      <c r="AG88" s="184">
        <v>0.04</v>
      </c>
      <c r="AH88" s="184">
        <v>0.01</v>
      </c>
      <c r="AI88" s="184">
        <v>0.12</v>
      </c>
      <c r="AJ88" s="184">
        <v>0</v>
      </c>
      <c r="AK88" s="184">
        <v>0.25</v>
      </c>
      <c r="AL88" s="184">
        <v>0</v>
      </c>
      <c r="AM88" s="184">
        <v>0.09</v>
      </c>
      <c r="AN88" s="184">
        <v>0.84</v>
      </c>
      <c r="AO88" s="184">
        <v>0.22</v>
      </c>
      <c r="AP88" s="184">
        <v>0.69</v>
      </c>
      <c r="AQ88" s="184">
        <v>0.1</v>
      </c>
      <c r="AR88" s="184">
        <v>0.87229999999999996</v>
      </c>
      <c r="AS88" s="184">
        <v>0</v>
      </c>
      <c r="AT88" s="184">
        <v>0</v>
      </c>
      <c r="AU88" s="184">
        <v>0</v>
      </c>
      <c r="AV88" s="184">
        <v>0.19</v>
      </c>
      <c r="AW88" s="184">
        <v>296.95</v>
      </c>
      <c r="AX88" s="184">
        <v>0</v>
      </c>
      <c r="AY88" s="184">
        <v>0</v>
      </c>
      <c r="AZ88" s="185">
        <v>1.42</v>
      </c>
      <c r="BA88" s="45">
        <f t="shared" si="97"/>
        <v>146.69615029999997</v>
      </c>
      <c r="BB88" s="49">
        <f t="shared" si="98"/>
        <v>3.7296342964572391</v>
      </c>
      <c r="BC88" s="210">
        <f t="shared" si="52"/>
        <v>-1.0784709000000541</v>
      </c>
      <c r="BD88" s="215" t="str">
        <f t="shared" si="99"/>
        <v>Ca-Mg</v>
      </c>
      <c r="BE88" s="44" t="str">
        <f t="shared" si="100"/>
        <v>HCO3</v>
      </c>
      <c r="BF88" s="213" t="s">
        <v>346</v>
      </c>
      <c r="BG88" s="101">
        <f t="shared" si="101"/>
        <v>0</v>
      </c>
      <c r="BH88" s="101">
        <f t="shared" si="102"/>
        <v>5.2770000000000001</v>
      </c>
      <c r="BI88" s="101">
        <f t="shared" si="103"/>
        <v>28</v>
      </c>
      <c r="BJ88" s="101">
        <f t="shared" si="104"/>
        <v>102.50872799999999</v>
      </c>
      <c r="BK88" s="101">
        <f t="shared" si="105"/>
        <v>7.7160000000000002</v>
      </c>
      <c r="BL88" s="102">
        <f t="shared" si="106"/>
        <v>0.52</v>
      </c>
      <c r="BM88" s="101">
        <f t="shared" si="107"/>
        <v>0</v>
      </c>
      <c r="BN88" s="101">
        <f t="shared" si="108"/>
        <v>0.25</v>
      </c>
      <c r="BO88" s="101">
        <f t="shared" si="109"/>
        <v>0.28799999999999998</v>
      </c>
      <c r="BP88" s="101">
        <f t="shared" si="110"/>
        <v>4.0000000000000001E-3</v>
      </c>
      <c r="BQ88" s="101">
        <f t="shared" si="111"/>
        <v>0</v>
      </c>
      <c r="BR88" s="101">
        <f t="shared" si="112"/>
        <v>2.5000000000000001E-4</v>
      </c>
      <c r="BS88" s="101">
        <f t="shared" si="113"/>
        <v>1.6140000000000001</v>
      </c>
      <c r="BT88" s="101">
        <f t="shared" si="114"/>
        <v>0</v>
      </c>
      <c r="BU88" s="101">
        <f t="shared" si="115"/>
        <v>0</v>
      </c>
      <c r="BV88" s="101">
        <f t="shared" si="116"/>
        <v>2.1999999999999999E-2</v>
      </c>
      <c r="BW88" s="103">
        <f t="shared" si="117"/>
        <v>0.19400000000000001</v>
      </c>
      <c r="BX88" s="101">
        <f>BG88/Constants!C$6*Constants!D$6</f>
        <v>0</v>
      </c>
      <c r="BY88" s="101">
        <f>BH88/Constants!C$9*Constants!D$9</f>
        <v>0.43423163958033328</v>
      </c>
      <c r="BZ88" s="101">
        <f>BI88/Constants!C$10*Constants!D$10</f>
        <v>1.397275313139378</v>
      </c>
      <c r="CA88" s="101">
        <f>BJ88/Constants!C$21*Constants!D$21</f>
        <v>1.68</v>
      </c>
      <c r="CB88" s="101">
        <f>BK88/Constants!C$20*Constants!D$20</f>
        <v>0.16064524591256119</v>
      </c>
      <c r="CC88" s="102">
        <f>BL88/Constants!C$15*Constants!D$15</f>
        <v>1.4667306010774829E-2</v>
      </c>
      <c r="CD88" s="102">
        <f>BM88/Constants!C$5*Constants!D$5</f>
        <v>0</v>
      </c>
      <c r="CE88" s="101">
        <f>BN88/Constants!C$8*Constants!D$8</f>
        <v>6.3941398986656706E-3</v>
      </c>
      <c r="CF88" s="102">
        <f>BO88/Constants!C$11*Constants!D$11</f>
        <v>6.5738415886783834E-3</v>
      </c>
      <c r="CG88" s="102">
        <f>BP88/Constants!C$7*Constants!D$7</f>
        <v>2.2175038667723678E-4</v>
      </c>
      <c r="CH88" s="101">
        <f>BQ88/Constants!C$13*Constants!D$13</f>
        <v>0</v>
      </c>
      <c r="CI88" s="101">
        <f>BR88/Constants!C$12*Constants!D$12</f>
        <v>8.9533530307100006E-6</v>
      </c>
      <c r="CJ88" s="101">
        <f>BS88/Constants!C$18*Constants!D$18</f>
        <v>2.6030200838965956E-2</v>
      </c>
      <c r="CK88" s="101">
        <f>BT88/Constants!D$18*Constants!E$18</f>
        <v>0</v>
      </c>
      <c r="CL88" s="101">
        <f>BU88/Constants!C$19*Constants!D$19</f>
        <v>0</v>
      </c>
      <c r="CM88" s="102">
        <f>BV88/Constants!C$14/Constants!D$14</f>
        <v>1.1579922519791141E-3</v>
      </c>
      <c r="CN88" s="102">
        <f>BW88/Constants!C$17/Constants!D$17</f>
        <v>2.4279134961954349E-3</v>
      </c>
      <c r="CO88" s="217">
        <f t="shared" si="147"/>
        <v>-1.0784709000000541</v>
      </c>
      <c r="CP88" s="104">
        <f t="shared" si="118"/>
        <v>1.0784709000000541</v>
      </c>
      <c r="CQ88" s="106">
        <f>R88*Constants!E$6</f>
        <v>0</v>
      </c>
      <c r="CR88" s="106">
        <f>T88*Constants!E$8</f>
        <v>0.46</v>
      </c>
      <c r="CS88" s="106">
        <f>U88*Constants!E$9</f>
        <v>20.15814</v>
      </c>
      <c r="CT88" s="106">
        <f>V88*Constants!E$10</f>
        <v>72.8</v>
      </c>
      <c r="CU88" s="106">
        <f>AE88*Constants!E$21</f>
        <v>73.293740519999986</v>
      </c>
      <c r="CV88" s="106">
        <f>AB88*Constants!E$18</f>
        <v>1.8561000000000001</v>
      </c>
      <c r="CW88" s="106">
        <f>AD88*Constants!E$20</f>
        <v>11.88264</v>
      </c>
      <c r="CX88" s="107">
        <f>Y88*Constants!E$15</f>
        <v>1.1128</v>
      </c>
      <c r="CY88" s="218">
        <f t="shared" si="119"/>
        <v>0</v>
      </c>
      <c r="CZ88" s="102">
        <f t="shared" si="120"/>
        <v>23.539345825583951</v>
      </c>
      <c r="DA88" s="102">
        <f t="shared" si="121"/>
        <v>75.745164127898761</v>
      </c>
      <c r="DB88" s="102">
        <f t="shared" si="122"/>
        <v>89.128041659018706</v>
      </c>
      <c r="DC88" s="102">
        <f t="shared" si="123"/>
        <v>8.522616767867893</v>
      </c>
      <c r="DD88" s="102">
        <f t="shared" si="124"/>
        <v>0.7781358697344728</v>
      </c>
      <c r="DE88" s="102">
        <f t="shared" si="125"/>
        <v>0</v>
      </c>
      <c r="DF88" s="102">
        <f t="shared" si="126"/>
        <v>0.34662115012466826</v>
      </c>
      <c r="DG88" s="102">
        <f t="shared" si="127"/>
        <v>0.35636263333565521</v>
      </c>
      <c r="DH88" s="102">
        <f t="shared" si="128"/>
        <v>1.2020909033706563E-2</v>
      </c>
      <c r="DI88" s="102">
        <f t="shared" si="129"/>
        <v>0</v>
      </c>
      <c r="DJ88" s="102">
        <f t="shared" si="130"/>
        <v>4.8535402324001496E-4</v>
      </c>
      <c r="DK88" s="102">
        <f t="shared" si="131"/>
        <v>1.3809647766476081</v>
      </c>
      <c r="DL88" s="102">
        <f t="shared" si="132"/>
        <v>0</v>
      </c>
      <c r="DM88" s="102">
        <f t="shared" si="133"/>
        <v>0</v>
      </c>
      <c r="DN88" s="102">
        <f t="shared" si="134"/>
        <v>6.1434274806675807E-2</v>
      </c>
      <c r="DO88" s="102">
        <f t="shared" si="135"/>
        <v>0.12880665192464313</v>
      </c>
      <c r="DP88" s="105">
        <f t="shared" si="136"/>
        <v>0</v>
      </c>
      <c r="DQ88" s="106">
        <f t="shared" si="137"/>
        <v>23.539345825583951</v>
      </c>
      <c r="DR88" s="106">
        <f t="shared" si="138"/>
        <v>75.745164127898761</v>
      </c>
      <c r="DS88" s="94">
        <f t="shared" si="139"/>
        <v>0</v>
      </c>
      <c r="DT88" s="106">
        <f t="shared" si="140"/>
        <v>89.128041659018706</v>
      </c>
      <c r="DU88" s="94">
        <f t="shared" si="141"/>
        <v>0</v>
      </c>
      <c r="DV88" s="106">
        <f t="shared" si="142"/>
        <v>0</v>
      </c>
      <c r="DW88" s="107">
        <f t="shared" si="143"/>
        <v>0</v>
      </c>
      <c r="DX88" s="54" t="str">
        <f t="shared" si="145"/>
        <v>Ca-Mg</v>
      </c>
      <c r="DY88" s="92" t="str">
        <f t="shared" si="146"/>
        <v>HCO3</v>
      </c>
      <c r="DZ88" s="3"/>
    </row>
    <row r="89" spans="1:130" s="1" customFormat="1" x14ac:dyDescent="0.2">
      <c r="A89" s="2"/>
      <c r="B89" s="63" t="s">
        <v>230</v>
      </c>
      <c r="C89" s="82" t="s">
        <v>304</v>
      </c>
      <c r="D89" s="70" t="s">
        <v>319</v>
      </c>
      <c r="E89" s="77">
        <v>706272</v>
      </c>
      <c r="F89" s="71">
        <v>5224846</v>
      </c>
      <c r="G89" s="71">
        <v>1375</v>
      </c>
      <c r="H89" s="75">
        <v>43338</v>
      </c>
      <c r="I89" s="67">
        <v>6.1</v>
      </c>
      <c r="J89" s="113">
        <v>182</v>
      </c>
      <c r="K89" s="112">
        <f t="shared" si="144"/>
        <v>686.25078206000001</v>
      </c>
      <c r="L89" s="64">
        <v>7.91</v>
      </c>
      <c r="M89" s="73">
        <v>402.7903296703297</v>
      </c>
      <c r="N89" s="67">
        <v>10.6</v>
      </c>
      <c r="O89" s="201">
        <v>99.1</v>
      </c>
      <c r="P89" s="203">
        <v>0.08</v>
      </c>
      <c r="Q89" s="173">
        <v>0</v>
      </c>
      <c r="R89" s="173">
        <v>0.54600000000000004</v>
      </c>
      <c r="S89" s="173">
        <v>0.05</v>
      </c>
      <c r="T89" s="173">
        <v>0.60599999999999998</v>
      </c>
      <c r="U89" s="173">
        <v>26.757000000000001</v>
      </c>
      <c r="V89" s="173">
        <v>73.608000000000004</v>
      </c>
      <c r="W89" s="173">
        <v>2.77</v>
      </c>
      <c r="X89" s="173">
        <v>0.41799999999999998</v>
      </c>
      <c r="Y89" s="173">
        <v>1.9350000000000001</v>
      </c>
      <c r="Z89" s="173">
        <v>0</v>
      </c>
      <c r="AA89" s="173">
        <v>2.1000000000000001E-2</v>
      </c>
      <c r="AB89" s="173">
        <v>1.476</v>
      </c>
      <c r="AC89" s="173">
        <v>0</v>
      </c>
      <c r="AD89" s="173">
        <v>191.9</v>
      </c>
      <c r="AE89" s="208">
        <v>124.47488400000003</v>
      </c>
      <c r="AF89" s="184">
        <v>37.369999999999997</v>
      </c>
      <c r="AG89" s="184">
        <v>0.87</v>
      </c>
      <c r="AH89" s="184">
        <v>0.03</v>
      </c>
      <c r="AI89" s="184">
        <v>0.17</v>
      </c>
      <c r="AJ89" s="184">
        <v>0.01</v>
      </c>
      <c r="AK89" s="184">
        <v>12.01</v>
      </c>
      <c r="AL89" s="184">
        <v>0.08</v>
      </c>
      <c r="AM89" s="184">
        <v>0.22</v>
      </c>
      <c r="AN89" s="184">
        <v>8.0500000000000007</v>
      </c>
      <c r="AO89" s="184">
        <v>1.19</v>
      </c>
      <c r="AP89" s="184">
        <v>0.35</v>
      </c>
      <c r="AQ89" s="184">
        <v>0.09</v>
      </c>
      <c r="AR89" s="184">
        <v>1.0874999999999999</v>
      </c>
      <c r="AS89" s="184">
        <v>0</v>
      </c>
      <c r="AT89" s="184">
        <v>0.01</v>
      </c>
      <c r="AU89" s="184">
        <v>0</v>
      </c>
      <c r="AV89" s="184">
        <v>0.28999999999999998</v>
      </c>
      <c r="AW89" s="184">
        <v>59.97</v>
      </c>
      <c r="AX89" s="184">
        <v>0</v>
      </c>
      <c r="AY89" s="184">
        <v>0.13</v>
      </c>
      <c r="AZ89" s="185">
        <v>5.44</v>
      </c>
      <c r="BA89" s="45">
        <f t="shared" si="97"/>
        <v>424.68925150000001</v>
      </c>
      <c r="BB89" s="49">
        <f t="shared" si="98"/>
        <v>12.11664529730086</v>
      </c>
      <c r="BC89" s="210">
        <f t="shared" si="52"/>
        <v>-1.2814979850720032</v>
      </c>
      <c r="BD89" s="215" t="str">
        <f t="shared" si="99"/>
        <v>Ca-Mg</v>
      </c>
      <c r="BE89" s="44" t="str">
        <f t="shared" si="100"/>
        <v>SO4-HCO3</v>
      </c>
      <c r="BF89" s="213"/>
      <c r="BG89" s="101">
        <f t="shared" si="101"/>
        <v>0.54600000000000004</v>
      </c>
      <c r="BH89" s="101">
        <f t="shared" si="102"/>
        <v>26.757000000000001</v>
      </c>
      <c r="BI89" s="101">
        <f t="shared" si="103"/>
        <v>73.608000000000004</v>
      </c>
      <c r="BJ89" s="101">
        <f t="shared" si="104"/>
        <v>124.47488400000003</v>
      </c>
      <c r="BK89" s="101">
        <f t="shared" si="105"/>
        <v>191.9</v>
      </c>
      <c r="BL89" s="102">
        <f t="shared" si="106"/>
        <v>1.9350000000000001</v>
      </c>
      <c r="BM89" s="101">
        <f t="shared" si="107"/>
        <v>0</v>
      </c>
      <c r="BN89" s="101">
        <f t="shared" si="108"/>
        <v>0.60599999999999998</v>
      </c>
      <c r="BO89" s="101">
        <f t="shared" si="109"/>
        <v>2.77</v>
      </c>
      <c r="BP89" s="101">
        <f t="shared" si="110"/>
        <v>0.05</v>
      </c>
      <c r="BQ89" s="101">
        <f t="shared" si="111"/>
        <v>1.0000000000000001E-5</v>
      </c>
      <c r="BR89" s="101">
        <f t="shared" si="112"/>
        <v>1.201E-2</v>
      </c>
      <c r="BS89" s="101">
        <f t="shared" si="113"/>
        <v>1.476</v>
      </c>
      <c r="BT89" s="101">
        <f t="shared" si="114"/>
        <v>0</v>
      </c>
      <c r="BU89" s="101">
        <f t="shared" si="115"/>
        <v>0</v>
      </c>
      <c r="BV89" s="101">
        <f t="shared" si="116"/>
        <v>0.41799999999999998</v>
      </c>
      <c r="BW89" s="103">
        <f t="shared" si="117"/>
        <v>2.1000000000000001E-2</v>
      </c>
      <c r="BX89" s="101">
        <f>BG89/Constants!C$6*Constants!D$6</f>
        <v>2.3749662893979073E-2</v>
      </c>
      <c r="BY89" s="101">
        <f>BH89/Constants!C$9*Constants!D$9</f>
        <v>2.2017691832956183</v>
      </c>
      <c r="BZ89" s="101">
        <f>BI89/Constants!C$10*Constants!D$10</f>
        <v>3.6732371874844052</v>
      </c>
      <c r="CA89" s="101">
        <f>BJ89/Constants!C$21*Constants!D$21</f>
        <v>2.0400000000000005</v>
      </c>
      <c r="CB89" s="101">
        <f>BK89/Constants!C$20*Constants!D$20</f>
        <v>3.9953113906973159</v>
      </c>
      <c r="CC89" s="102">
        <f>BL89/Constants!C$15*Constants!D$15</f>
        <v>5.457930217471018E-2</v>
      </c>
      <c r="CD89" s="102">
        <f>BM89/Constants!C$5*Constants!D$5</f>
        <v>0</v>
      </c>
      <c r="CE89" s="101">
        <f>BN89/Constants!C$8*Constants!D$8</f>
        <v>1.5499395114365586E-2</v>
      </c>
      <c r="CF89" s="102">
        <f>BO89/Constants!C$11*Constants!D$11</f>
        <v>6.3227573613330285E-2</v>
      </c>
      <c r="CG89" s="102">
        <f>BP89/Constants!C$7*Constants!D$7</f>
        <v>2.7718798334654599E-3</v>
      </c>
      <c r="CH89" s="101">
        <f>BQ89/Constants!C$13*Constants!D$13</f>
        <v>3.6466405324095183E-7</v>
      </c>
      <c r="CI89" s="101">
        <f>BR89/Constants!C$12*Constants!D$12</f>
        <v>4.3011907959530845E-4</v>
      </c>
      <c r="CJ89" s="101">
        <f>BS89/Constants!C$18*Constants!D$18</f>
        <v>2.3804570283961428E-2</v>
      </c>
      <c r="CK89" s="101">
        <f>BT89/Constants!D$18*Constants!E$18</f>
        <v>0</v>
      </c>
      <c r="CL89" s="101">
        <f>BU89/Constants!C$19*Constants!D$19</f>
        <v>0</v>
      </c>
      <c r="CM89" s="102">
        <f>BV89/Constants!C$14/Constants!D$14</f>
        <v>2.2001852787603166E-2</v>
      </c>
      <c r="CN89" s="102">
        <f>BW89/Constants!C$17/Constants!D$17</f>
        <v>2.6281537845414499E-4</v>
      </c>
      <c r="CO89" s="217">
        <f t="shared" si="147"/>
        <v>-1.2814979850720032</v>
      </c>
      <c r="CP89" s="104">
        <f t="shared" si="118"/>
        <v>1.2814979850720032</v>
      </c>
      <c r="CQ89" s="106">
        <f>R89*Constants!E$6</f>
        <v>1.1793600000000002</v>
      </c>
      <c r="CR89" s="106">
        <f>T89*Constants!E$8</f>
        <v>1.11504</v>
      </c>
      <c r="CS89" s="106">
        <f>U89*Constants!E$9</f>
        <v>102.21174000000001</v>
      </c>
      <c r="CT89" s="106">
        <f>V89*Constants!E$10</f>
        <v>191.38080000000002</v>
      </c>
      <c r="CU89" s="106">
        <f>AE89*Constants!E$21</f>
        <v>88.999542060000024</v>
      </c>
      <c r="CV89" s="106">
        <f>AB89*Constants!E$18</f>
        <v>1.6973999999999998</v>
      </c>
      <c r="CW89" s="106">
        <f>AD89*Constants!E$20</f>
        <v>295.52600000000001</v>
      </c>
      <c r="CX89" s="107">
        <f>Y89*Constants!E$15</f>
        <v>4.1409000000000002</v>
      </c>
      <c r="CY89" s="218">
        <f t="shared" si="119"/>
        <v>0.39710604120857546</v>
      </c>
      <c r="CZ89" s="102">
        <f t="shared" si="120"/>
        <v>36.814663346451951</v>
      </c>
      <c r="DA89" s="102">
        <f t="shared" si="121"/>
        <v>61.418331891853903</v>
      </c>
      <c r="DB89" s="102">
        <f t="shared" si="122"/>
        <v>33.246631706091748</v>
      </c>
      <c r="DC89" s="102">
        <f t="shared" si="123"/>
        <v>65.113061940032765</v>
      </c>
      <c r="DD89" s="102">
        <f t="shared" si="124"/>
        <v>0.88949899910690244</v>
      </c>
      <c r="DE89" s="102">
        <f t="shared" si="125"/>
        <v>0</v>
      </c>
      <c r="DF89" s="102">
        <f t="shared" si="126"/>
        <v>0.25915750730734044</v>
      </c>
      <c r="DG89" s="102">
        <f t="shared" si="127"/>
        <v>1.0571961195785511</v>
      </c>
      <c r="DH89" s="102">
        <f t="shared" si="128"/>
        <v>4.6347193738585965E-2</v>
      </c>
      <c r="DI89" s="102">
        <f t="shared" si="129"/>
        <v>6.0973622741525045E-6</v>
      </c>
      <c r="DJ89" s="102">
        <f t="shared" si="130"/>
        <v>7.1918024987912754E-3</v>
      </c>
      <c r="DK89" s="102">
        <f t="shared" si="131"/>
        <v>0.38795185350619665</v>
      </c>
      <c r="DL89" s="102">
        <f t="shared" si="132"/>
        <v>0</v>
      </c>
      <c r="DM89" s="102">
        <f t="shared" si="133"/>
        <v>0</v>
      </c>
      <c r="DN89" s="102">
        <f t="shared" si="134"/>
        <v>0.3585723021966129</v>
      </c>
      <c r="DO89" s="102">
        <f t="shared" si="135"/>
        <v>4.2831990657657233E-3</v>
      </c>
      <c r="DP89" s="105">
        <f t="shared" si="136"/>
        <v>0</v>
      </c>
      <c r="DQ89" s="106">
        <f t="shared" si="137"/>
        <v>36.814663346451951</v>
      </c>
      <c r="DR89" s="106">
        <f t="shared" si="138"/>
        <v>61.418331891853903</v>
      </c>
      <c r="DS89" s="94">
        <f t="shared" si="139"/>
        <v>0</v>
      </c>
      <c r="DT89" s="106">
        <f t="shared" si="140"/>
        <v>33.246631706091748</v>
      </c>
      <c r="DU89" s="94">
        <f t="shared" si="141"/>
        <v>0</v>
      </c>
      <c r="DV89" s="106">
        <f t="shared" si="142"/>
        <v>65.113061940032765</v>
      </c>
      <c r="DW89" s="107">
        <f t="shared" si="143"/>
        <v>0</v>
      </c>
      <c r="DX89" s="54" t="str">
        <f t="shared" si="145"/>
        <v>Ca-Mg</v>
      </c>
      <c r="DY89" s="92" t="str">
        <f t="shared" si="146"/>
        <v>SO4-HCO3</v>
      </c>
      <c r="DZ89" s="3"/>
    </row>
    <row r="90" spans="1:130" s="1" customFormat="1" x14ac:dyDescent="0.2">
      <c r="A90" s="2"/>
      <c r="B90" s="63" t="s">
        <v>231</v>
      </c>
      <c r="C90" s="82" t="s">
        <v>304</v>
      </c>
      <c r="D90" s="70" t="s">
        <v>319</v>
      </c>
      <c r="E90" s="77">
        <v>706338</v>
      </c>
      <c r="F90" s="71">
        <v>5224953</v>
      </c>
      <c r="G90" s="71">
        <v>1378</v>
      </c>
      <c r="H90" s="75">
        <v>43338</v>
      </c>
      <c r="I90" s="67">
        <v>7.8</v>
      </c>
      <c r="J90" s="113">
        <v>177</v>
      </c>
      <c r="K90" s="112">
        <f t="shared" si="144"/>
        <v>585.35575043999995</v>
      </c>
      <c r="L90" s="64">
        <v>8.01</v>
      </c>
      <c r="M90" s="73">
        <v>395.64241758241752</v>
      </c>
      <c r="N90" s="67">
        <v>9.7200000000000006</v>
      </c>
      <c r="O90" s="201">
        <v>96</v>
      </c>
      <c r="P90" s="203">
        <v>0.24</v>
      </c>
      <c r="Q90" s="173">
        <v>0</v>
      </c>
      <c r="R90" s="173">
        <v>0.59299999999999997</v>
      </c>
      <c r="S90" s="173">
        <v>6.3E-2</v>
      </c>
      <c r="T90" s="173">
        <v>0.58199999999999996</v>
      </c>
      <c r="U90" s="173">
        <v>16.145</v>
      </c>
      <c r="V90" s="173">
        <v>83.088999999999999</v>
      </c>
      <c r="W90" s="173">
        <v>0.52</v>
      </c>
      <c r="X90" s="173">
        <v>0.124</v>
      </c>
      <c r="Y90" s="173">
        <v>0.84499999999999997</v>
      </c>
      <c r="Z90" s="173">
        <v>0</v>
      </c>
      <c r="AA90" s="173">
        <v>0.436</v>
      </c>
      <c r="AB90" s="173">
        <v>1.9239999999999999</v>
      </c>
      <c r="AC90" s="173">
        <v>0</v>
      </c>
      <c r="AD90" s="179">
        <v>111.78</v>
      </c>
      <c r="AE90" s="208">
        <v>180.61061599999999</v>
      </c>
      <c r="AF90" s="184">
        <v>8.0299999999999994</v>
      </c>
      <c r="AG90" s="184">
        <v>0.2</v>
      </c>
      <c r="AH90" s="184">
        <v>0.06</v>
      </c>
      <c r="AI90" s="184">
        <v>0.18</v>
      </c>
      <c r="AJ90" s="184">
        <v>0.02</v>
      </c>
      <c r="AK90" s="184">
        <v>6.27</v>
      </c>
      <c r="AL90" s="184">
        <v>0.02</v>
      </c>
      <c r="AM90" s="184">
        <v>0.35</v>
      </c>
      <c r="AN90" s="184">
        <v>1.76</v>
      </c>
      <c r="AO90" s="184">
        <v>2.0499999999999998</v>
      </c>
      <c r="AP90" s="184">
        <v>0.44</v>
      </c>
      <c r="AQ90" s="184">
        <v>0.12</v>
      </c>
      <c r="AR90" s="184">
        <v>0.2288</v>
      </c>
      <c r="AS90" s="184">
        <v>0</v>
      </c>
      <c r="AT90" s="184">
        <v>0</v>
      </c>
      <c r="AU90" s="184">
        <v>0</v>
      </c>
      <c r="AV90" s="184">
        <v>0.57999999999999996</v>
      </c>
      <c r="AW90" s="184">
        <v>99.11</v>
      </c>
      <c r="AX90" s="184">
        <v>0</v>
      </c>
      <c r="AY90" s="184">
        <v>0.06</v>
      </c>
      <c r="AZ90" s="185">
        <v>0.85</v>
      </c>
      <c r="BA90" s="45">
        <f t="shared" si="97"/>
        <v>396.83194479999997</v>
      </c>
      <c r="BB90" s="49">
        <f t="shared" si="98"/>
        <v>10.885244744121477</v>
      </c>
      <c r="BC90" s="210">
        <f t="shared" ref="BC90:BC153" si="148">CO90</f>
        <v>1.6268321453816621</v>
      </c>
      <c r="BD90" s="215" t="str">
        <f t="shared" si="99"/>
        <v>Ca-Mg</v>
      </c>
      <c r="BE90" s="44" t="str">
        <f t="shared" si="100"/>
        <v>HCO3-SO4</v>
      </c>
      <c r="BF90" s="213" t="s">
        <v>348</v>
      </c>
      <c r="BG90" s="101">
        <f t="shared" si="101"/>
        <v>0.59299999999999997</v>
      </c>
      <c r="BH90" s="101">
        <f t="shared" si="102"/>
        <v>16.145</v>
      </c>
      <c r="BI90" s="101">
        <f t="shared" si="103"/>
        <v>83.088999999999999</v>
      </c>
      <c r="BJ90" s="101">
        <f t="shared" si="104"/>
        <v>180.61061599999999</v>
      </c>
      <c r="BK90" s="101">
        <f t="shared" si="105"/>
        <v>111.78</v>
      </c>
      <c r="BL90" s="102">
        <f t="shared" si="106"/>
        <v>0.84499999999999997</v>
      </c>
      <c r="BM90" s="101">
        <f t="shared" si="107"/>
        <v>0</v>
      </c>
      <c r="BN90" s="101">
        <f t="shared" si="108"/>
        <v>0.58199999999999996</v>
      </c>
      <c r="BO90" s="101">
        <f t="shared" si="109"/>
        <v>0.52</v>
      </c>
      <c r="BP90" s="101">
        <f t="shared" si="110"/>
        <v>6.3E-2</v>
      </c>
      <c r="BQ90" s="101">
        <f t="shared" si="111"/>
        <v>2.0000000000000002E-5</v>
      </c>
      <c r="BR90" s="101">
        <f t="shared" si="112"/>
        <v>6.2699999999999995E-3</v>
      </c>
      <c r="BS90" s="101">
        <f t="shared" si="113"/>
        <v>1.9239999999999999</v>
      </c>
      <c r="BT90" s="101">
        <f t="shared" si="114"/>
        <v>0</v>
      </c>
      <c r="BU90" s="101">
        <f t="shared" si="115"/>
        <v>0</v>
      </c>
      <c r="BV90" s="101">
        <f t="shared" si="116"/>
        <v>0.124</v>
      </c>
      <c r="BW90" s="103">
        <f t="shared" si="117"/>
        <v>0.436</v>
      </c>
      <c r="BX90" s="101">
        <f>BG90/Constants!C$6*Constants!D$6</f>
        <v>2.5794047795109135E-2</v>
      </c>
      <c r="BY90" s="101">
        <f>BH90/Constants!C$9*Constants!D$9</f>
        <v>1.3285332236165397</v>
      </c>
      <c r="BZ90" s="101">
        <f>BI90/Constants!C$10*Constants!D$10</f>
        <v>4.1463645890513492</v>
      </c>
      <c r="CA90" s="101">
        <f>BJ90/Constants!C$21*Constants!D$21</f>
        <v>2.96</v>
      </c>
      <c r="CB90" s="101">
        <f>BK90/Constants!C$20*Constants!D$20</f>
        <v>2.3272324505062323</v>
      </c>
      <c r="CC90" s="102">
        <f>BL90/Constants!C$15*Constants!D$15</f>
        <v>2.3834372267509094E-2</v>
      </c>
      <c r="CD90" s="102">
        <f>BM90/Constants!C$5*Constants!D$5</f>
        <v>0</v>
      </c>
      <c r="CE90" s="101">
        <f>BN90/Constants!C$8*Constants!D$8</f>
        <v>1.488555768409368E-2</v>
      </c>
      <c r="CF90" s="102">
        <f>BO90/Constants!C$11*Constants!D$11</f>
        <v>1.1869436201780416E-2</v>
      </c>
      <c r="CG90" s="102">
        <f>BP90/Constants!C$7*Constants!D$7</f>
        <v>3.4925685901664792E-3</v>
      </c>
      <c r="CH90" s="101">
        <f>BQ90/Constants!C$13*Constants!D$13</f>
        <v>7.2932810648190366E-7</v>
      </c>
      <c r="CI90" s="101">
        <f>BR90/Constants!C$12*Constants!D$12</f>
        <v>2.245500940102068E-4</v>
      </c>
      <c r="CJ90" s="101">
        <f>BS90/Constants!C$18*Constants!D$18</f>
        <v>3.1029805708903652E-2</v>
      </c>
      <c r="CK90" s="101">
        <f>BT90/Constants!D$18*Constants!E$18</f>
        <v>0</v>
      </c>
      <c r="CL90" s="101">
        <f>BU90/Constants!C$19*Constants!D$19</f>
        <v>0</v>
      </c>
      <c r="CM90" s="102">
        <f>BV90/Constants!C$14/Constants!D$14</f>
        <v>6.5268654202459151E-3</v>
      </c>
      <c r="CN90" s="102">
        <f>BW90/Constants!C$17/Constants!D$17</f>
        <v>5.4565478574289152E-3</v>
      </c>
      <c r="CO90" s="217">
        <f t="shared" si="147"/>
        <v>1.6268321453816621</v>
      </c>
      <c r="CP90" s="104">
        <f t="shared" si="118"/>
        <v>1.6268321453816621</v>
      </c>
      <c r="CQ90" s="106">
        <f>R90*Constants!E$6</f>
        <v>1.28088</v>
      </c>
      <c r="CR90" s="106">
        <f>T90*Constants!E$8</f>
        <v>1.0708800000000001</v>
      </c>
      <c r="CS90" s="106">
        <f>U90*Constants!E$9</f>
        <v>61.673899999999996</v>
      </c>
      <c r="CT90" s="106">
        <f>V90*Constants!E$10</f>
        <v>216.03139999999999</v>
      </c>
      <c r="CU90" s="106">
        <f>AE90*Constants!E$21</f>
        <v>129.13659043999999</v>
      </c>
      <c r="CV90" s="106">
        <f>AB90*Constants!E$18</f>
        <v>2.2125999999999997</v>
      </c>
      <c r="CW90" s="106">
        <f>AD90*Constants!E$20</f>
        <v>172.1412</v>
      </c>
      <c r="CX90" s="107">
        <f>Y90*Constants!E$15</f>
        <v>1.8083</v>
      </c>
      <c r="CY90" s="218">
        <f t="shared" si="119"/>
        <v>0.46634025893494202</v>
      </c>
      <c r="CZ90" s="102">
        <f t="shared" si="120"/>
        <v>24.019050147781936</v>
      </c>
      <c r="DA90" s="102">
        <f t="shared" si="121"/>
        <v>74.963679661922555</v>
      </c>
      <c r="DB90" s="102">
        <f t="shared" si="122"/>
        <v>55.284941146057434</v>
      </c>
      <c r="DC90" s="102">
        <f t="shared" si="123"/>
        <v>43.466523330889203</v>
      </c>
      <c r="DD90" s="102">
        <f t="shared" si="124"/>
        <v>0.44516279326434577</v>
      </c>
      <c r="DE90" s="102">
        <f t="shared" si="125"/>
        <v>0</v>
      </c>
      <c r="DF90" s="102">
        <f t="shared" si="126"/>
        <v>0.26912157719221952</v>
      </c>
      <c r="DG90" s="102">
        <f t="shared" si="127"/>
        <v>0.21459198632638013</v>
      </c>
      <c r="DH90" s="102">
        <f t="shared" si="128"/>
        <v>6.3143456723962016E-2</v>
      </c>
      <c r="DI90" s="102">
        <f t="shared" si="129"/>
        <v>1.318579622426659E-5</v>
      </c>
      <c r="DJ90" s="102">
        <f t="shared" si="130"/>
        <v>4.0597253217636124E-3</v>
      </c>
      <c r="DK90" s="102">
        <f t="shared" si="131"/>
        <v>0.57955438594268083</v>
      </c>
      <c r="DL90" s="102">
        <f t="shared" si="132"/>
        <v>0</v>
      </c>
      <c r="DM90" s="102">
        <f t="shared" si="133"/>
        <v>0</v>
      </c>
      <c r="DN90" s="102">
        <f t="shared" si="134"/>
        <v>0.12190451710355837</v>
      </c>
      <c r="DO90" s="102">
        <f t="shared" si="135"/>
        <v>0.1019138267427714</v>
      </c>
      <c r="DP90" s="105">
        <f t="shared" si="136"/>
        <v>0</v>
      </c>
      <c r="DQ90" s="106">
        <f t="shared" si="137"/>
        <v>24.019050147781936</v>
      </c>
      <c r="DR90" s="106">
        <f t="shared" si="138"/>
        <v>74.963679661922555</v>
      </c>
      <c r="DS90" s="94">
        <f t="shared" si="139"/>
        <v>0</v>
      </c>
      <c r="DT90" s="106">
        <f t="shared" si="140"/>
        <v>55.284941146057434</v>
      </c>
      <c r="DU90" s="94">
        <f t="shared" si="141"/>
        <v>0</v>
      </c>
      <c r="DV90" s="106">
        <f t="shared" si="142"/>
        <v>43.466523330889203</v>
      </c>
      <c r="DW90" s="107">
        <f t="shared" si="143"/>
        <v>0</v>
      </c>
      <c r="DX90" s="54" t="str">
        <f t="shared" si="145"/>
        <v>Ca-Mg</v>
      </c>
      <c r="DY90" s="92" t="str">
        <f t="shared" si="146"/>
        <v>HCO3-SO4</v>
      </c>
      <c r="DZ90" s="3"/>
    </row>
    <row r="91" spans="1:130" s="1" customFormat="1" x14ac:dyDescent="0.2">
      <c r="A91" s="2"/>
      <c r="B91" s="63" t="s">
        <v>232</v>
      </c>
      <c r="C91" s="82" t="s">
        <v>304</v>
      </c>
      <c r="D91" s="70" t="s">
        <v>319</v>
      </c>
      <c r="E91" s="77">
        <v>706582</v>
      </c>
      <c r="F91" s="71">
        <v>5225476</v>
      </c>
      <c r="G91" s="71">
        <v>1369</v>
      </c>
      <c r="H91" s="75">
        <v>43338</v>
      </c>
      <c r="I91" s="67">
        <v>6.5</v>
      </c>
      <c r="J91" s="113">
        <v>177</v>
      </c>
      <c r="K91" s="112">
        <f t="shared" si="144"/>
        <v>447.35566540000008</v>
      </c>
      <c r="L91" s="64">
        <v>7.63</v>
      </c>
      <c r="M91" s="73">
        <v>397.19670329670328</v>
      </c>
      <c r="N91" s="67">
        <v>10.4</v>
      </c>
      <c r="O91" s="201">
        <v>99.1</v>
      </c>
      <c r="P91" s="203">
        <v>7.5999999999999998E-2</v>
      </c>
      <c r="Q91" s="173">
        <v>0</v>
      </c>
      <c r="R91" s="173">
        <v>0.57299999999999995</v>
      </c>
      <c r="S91" s="173">
        <v>2.1000000000000001E-2</v>
      </c>
      <c r="T91" s="173">
        <v>-4.9000000000000002E-2</v>
      </c>
      <c r="U91" s="173">
        <v>11.025</v>
      </c>
      <c r="V91" s="173">
        <v>71.983000000000004</v>
      </c>
      <c r="W91" s="173">
        <v>1.1919999999999999</v>
      </c>
      <c r="X91" s="173">
        <v>1.4E-2</v>
      </c>
      <c r="Y91" s="173">
        <v>0.97199999999999998</v>
      </c>
      <c r="Z91" s="173">
        <v>0</v>
      </c>
      <c r="AA91" s="173">
        <v>0.59</v>
      </c>
      <c r="AB91" s="173">
        <v>2.6469999999999998</v>
      </c>
      <c r="AC91" s="173">
        <v>0</v>
      </c>
      <c r="AD91" s="173">
        <v>35.555</v>
      </c>
      <c r="AE91" s="208">
        <v>219.66156000000001</v>
      </c>
      <c r="AF91" s="184">
        <v>0.16</v>
      </c>
      <c r="AG91" s="184">
        <v>0.05</v>
      </c>
      <c r="AH91" s="184">
        <v>0.05</v>
      </c>
      <c r="AI91" s="184">
        <v>0.12</v>
      </c>
      <c r="AJ91" s="184">
        <v>0</v>
      </c>
      <c r="AK91" s="184">
        <v>1.9</v>
      </c>
      <c r="AL91" s="184">
        <v>0.01</v>
      </c>
      <c r="AM91" s="184">
        <v>0.21</v>
      </c>
      <c r="AN91" s="184">
        <v>0.28000000000000003</v>
      </c>
      <c r="AO91" s="184">
        <v>0.37</v>
      </c>
      <c r="AP91" s="184">
        <v>0.28000000000000003</v>
      </c>
      <c r="AQ91" s="184">
        <v>0.49</v>
      </c>
      <c r="AR91" s="184">
        <v>0.22800000000000001</v>
      </c>
      <c r="AS91" s="184">
        <v>0</v>
      </c>
      <c r="AT91" s="184">
        <v>0</v>
      </c>
      <c r="AU91" s="184">
        <v>0</v>
      </c>
      <c r="AV91" s="184">
        <v>0.05</v>
      </c>
      <c r="AW91" s="184">
        <v>20.91</v>
      </c>
      <c r="AX91" s="184">
        <v>0</v>
      </c>
      <c r="AY91" s="184">
        <v>0</v>
      </c>
      <c r="AZ91" s="185">
        <v>1.01</v>
      </c>
      <c r="BA91" s="45">
        <f t="shared" si="97"/>
        <v>344.21067800000003</v>
      </c>
      <c r="BB91" s="49">
        <f t="shared" si="98"/>
        <v>8.9699515166426735</v>
      </c>
      <c r="BC91" s="210">
        <f t="shared" si="148"/>
        <v>1.4827677705240523</v>
      </c>
      <c r="BD91" s="215" t="str">
        <f t="shared" si="99"/>
        <v>Ca</v>
      </c>
      <c r="BE91" s="44" t="str">
        <f t="shared" si="100"/>
        <v>HCO3</v>
      </c>
      <c r="BF91" s="213"/>
      <c r="BG91" s="101">
        <f t="shared" si="101"/>
        <v>0.57299999999999995</v>
      </c>
      <c r="BH91" s="101">
        <f t="shared" si="102"/>
        <v>11.025</v>
      </c>
      <c r="BI91" s="101">
        <f t="shared" si="103"/>
        <v>71.983000000000004</v>
      </c>
      <c r="BJ91" s="101">
        <f t="shared" si="104"/>
        <v>219.66156000000001</v>
      </c>
      <c r="BK91" s="101">
        <f t="shared" si="105"/>
        <v>35.555</v>
      </c>
      <c r="BL91" s="102">
        <f t="shared" si="106"/>
        <v>0.97199999999999998</v>
      </c>
      <c r="BM91" s="101">
        <f t="shared" si="107"/>
        <v>0</v>
      </c>
      <c r="BN91" s="101">
        <f t="shared" si="108"/>
        <v>-4.9000000000000002E-2</v>
      </c>
      <c r="BO91" s="101">
        <f t="shared" si="109"/>
        <v>1.1919999999999999</v>
      </c>
      <c r="BP91" s="101">
        <f t="shared" si="110"/>
        <v>2.1000000000000001E-2</v>
      </c>
      <c r="BQ91" s="101">
        <f t="shared" si="111"/>
        <v>0</v>
      </c>
      <c r="BR91" s="101">
        <f t="shared" si="112"/>
        <v>1.9E-3</v>
      </c>
      <c r="BS91" s="101">
        <f t="shared" si="113"/>
        <v>2.6469999999999998</v>
      </c>
      <c r="BT91" s="101">
        <f t="shared" si="114"/>
        <v>0</v>
      </c>
      <c r="BU91" s="101">
        <f t="shared" si="115"/>
        <v>0</v>
      </c>
      <c r="BV91" s="101">
        <f t="shared" si="116"/>
        <v>1.4E-2</v>
      </c>
      <c r="BW91" s="103">
        <f t="shared" si="117"/>
        <v>0.59</v>
      </c>
      <c r="BX91" s="101">
        <f>BG91/Constants!C$6*Constants!D$6</f>
        <v>2.492409677335166E-2</v>
      </c>
      <c r="BY91" s="101">
        <f>BH91/Constants!C$9*Constants!D$9</f>
        <v>0.90722073647397661</v>
      </c>
      <c r="BZ91" s="101">
        <f>BI91/Constants!C$10*Constants!D$10</f>
        <v>3.5921453166325663</v>
      </c>
      <c r="CA91" s="101">
        <f>BJ91/Constants!C$21*Constants!D$21</f>
        <v>3.6</v>
      </c>
      <c r="CB91" s="101">
        <f>BK91/Constants!C$20*Constants!D$20</f>
        <v>0.74024646428474761</v>
      </c>
      <c r="CC91" s="102">
        <f>BL91/Constants!C$15*Constants!D$15</f>
        <v>2.7416579697063716E-2</v>
      </c>
      <c r="CD91" s="102">
        <f>BM91/Constants!C$5*Constants!D$5</f>
        <v>0</v>
      </c>
      <c r="CE91" s="101">
        <f>BN91/Constants!C$8*Constants!D$8</f>
        <v>-1.2532514201384715E-3</v>
      </c>
      <c r="CF91" s="102">
        <f>BO91/Constants!C$11*Constants!D$11</f>
        <v>2.7208399908696643E-2</v>
      </c>
      <c r="CG91" s="102">
        <f>BP91/Constants!C$7*Constants!D$7</f>
        <v>1.1641895300554931E-3</v>
      </c>
      <c r="CH91" s="101">
        <f>BQ91/Constants!C$13*Constants!D$13</f>
        <v>0</v>
      </c>
      <c r="CI91" s="101">
        <f>BR91/Constants!C$12*Constants!D$12</f>
        <v>6.8045483033396013E-5</v>
      </c>
      <c r="CJ91" s="101">
        <f>BS91/Constants!C$18*Constants!D$18</f>
        <v>4.2690174486209959E-2</v>
      </c>
      <c r="CK91" s="101">
        <f>BT91/Constants!D$18*Constants!E$18</f>
        <v>0</v>
      </c>
      <c r="CL91" s="101">
        <f>BU91/Constants!C$19*Constants!D$19</f>
        <v>0</v>
      </c>
      <c r="CM91" s="102">
        <f>BV91/Constants!C$14/Constants!D$14</f>
        <v>7.3690416035034534E-4</v>
      </c>
      <c r="CN91" s="102">
        <f>BW91/Constants!C$17/Constants!D$17</f>
        <v>7.383860632759311E-3</v>
      </c>
      <c r="CO91" s="217">
        <f t="shared" si="147"/>
        <v>1.4827677705240523</v>
      </c>
      <c r="CP91" s="104">
        <f t="shared" si="118"/>
        <v>1.4827677705240523</v>
      </c>
      <c r="CQ91" s="106">
        <f>R91*Constants!E$6</f>
        <v>1.2376799999999999</v>
      </c>
      <c r="CR91" s="106">
        <f>T91*Constants!E$8</f>
        <v>-9.0160000000000004E-2</v>
      </c>
      <c r="CS91" s="106">
        <f>U91*Constants!E$9</f>
        <v>42.115499999999997</v>
      </c>
      <c r="CT91" s="106">
        <f>V91*Constants!E$10</f>
        <v>187.15580000000003</v>
      </c>
      <c r="CU91" s="106">
        <f>AE91*Constants!E$21</f>
        <v>157.05801539999999</v>
      </c>
      <c r="CV91" s="106">
        <f>AB91*Constants!E$18</f>
        <v>3.0440499999999995</v>
      </c>
      <c r="CW91" s="106">
        <f>AD91*Constants!E$20</f>
        <v>54.7547</v>
      </c>
      <c r="CX91" s="107">
        <f>Y91*Constants!E$15</f>
        <v>2.0800800000000002</v>
      </c>
      <c r="CY91" s="218">
        <f t="shared" si="119"/>
        <v>0.54760452162078854</v>
      </c>
      <c r="CZ91" s="102">
        <f t="shared" si="120"/>
        <v>19.932444570366858</v>
      </c>
      <c r="DA91" s="102">
        <f t="shared" si="121"/>
        <v>78.922619968723978</v>
      </c>
      <c r="DB91" s="102">
        <f t="shared" si="122"/>
        <v>81.476093638622231</v>
      </c>
      <c r="DC91" s="102">
        <f t="shared" si="123"/>
        <v>16.753441733256423</v>
      </c>
      <c r="DD91" s="102">
        <f t="shared" si="124"/>
        <v>0.62049883740242007</v>
      </c>
      <c r="DE91" s="102">
        <f t="shared" si="125"/>
        <v>0</v>
      </c>
      <c r="DF91" s="102">
        <f t="shared" si="126"/>
        <v>-2.7535045728488139E-2</v>
      </c>
      <c r="DG91" s="102">
        <f t="shared" si="127"/>
        <v>0.59779268839940936</v>
      </c>
      <c r="DH91" s="102">
        <f t="shared" si="128"/>
        <v>2.5578276977466549E-2</v>
      </c>
      <c r="DI91" s="102">
        <f t="shared" si="129"/>
        <v>0</v>
      </c>
      <c r="DJ91" s="102">
        <f t="shared" si="130"/>
        <v>1.4950196399814216E-3</v>
      </c>
      <c r="DK91" s="102">
        <f t="shared" si="131"/>
        <v>0.96617462607987881</v>
      </c>
      <c r="DL91" s="102">
        <f t="shared" si="132"/>
        <v>0</v>
      </c>
      <c r="DM91" s="102">
        <f t="shared" si="133"/>
        <v>0</v>
      </c>
      <c r="DN91" s="102">
        <f t="shared" si="134"/>
        <v>1.6677797880943063E-2</v>
      </c>
      <c r="DO91" s="102">
        <f t="shared" si="135"/>
        <v>0.16711336675812052</v>
      </c>
      <c r="DP91" s="105">
        <f t="shared" si="136"/>
        <v>0</v>
      </c>
      <c r="DQ91" s="106">
        <f t="shared" si="137"/>
        <v>0</v>
      </c>
      <c r="DR91" s="106">
        <f t="shared" si="138"/>
        <v>78.922619968723978</v>
      </c>
      <c r="DS91" s="94">
        <f t="shared" si="139"/>
        <v>0</v>
      </c>
      <c r="DT91" s="106">
        <f t="shared" si="140"/>
        <v>81.476093638622231</v>
      </c>
      <c r="DU91" s="94">
        <f t="shared" si="141"/>
        <v>0</v>
      </c>
      <c r="DV91" s="106">
        <f t="shared" si="142"/>
        <v>0</v>
      </c>
      <c r="DW91" s="107">
        <f t="shared" si="143"/>
        <v>0</v>
      </c>
      <c r="DX91" s="54" t="str">
        <f t="shared" si="145"/>
        <v>Ca</v>
      </c>
      <c r="DY91" s="92" t="str">
        <f t="shared" si="146"/>
        <v>HCO3</v>
      </c>
      <c r="DZ91" s="3"/>
    </row>
    <row r="92" spans="1:130" s="1" customFormat="1" x14ac:dyDescent="0.2">
      <c r="A92" s="2"/>
      <c r="B92" s="63" t="s">
        <v>233</v>
      </c>
      <c r="C92" s="82" t="s">
        <v>300</v>
      </c>
      <c r="D92" s="70" t="s">
        <v>319</v>
      </c>
      <c r="E92" s="77">
        <v>707340</v>
      </c>
      <c r="F92" s="71">
        <v>5226029</v>
      </c>
      <c r="G92" s="71">
        <v>1432</v>
      </c>
      <c r="H92" s="75">
        <v>43338</v>
      </c>
      <c r="I92" s="67">
        <v>9.1</v>
      </c>
      <c r="J92" s="113">
        <v>176</v>
      </c>
      <c r="K92" s="112">
        <f t="shared" si="144"/>
        <v>266.70261514000003</v>
      </c>
      <c r="L92" s="64">
        <v>8.39</v>
      </c>
      <c r="M92" s="73">
        <v>394.08813186813182</v>
      </c>
      <c r="N92" s="67">
        <v>9.7100000000000009</v>
      </c>
      <c r="O92" s="201">
        <v>99.1</v>
      </c>
      <c r="P92" s="203">
        <v>0.81699999999999995</v>
      </c>
      <c r="Q92" s="173">
        <v>0</v>
      </c>
      <c r="R92" s="173">
        <v>0</v>
      </c>
      <c r="S92" s="173">
        <v>1.0999999999999999E-2</v>
      </c>
      <c r="T92" s="173">
        <v>7.5999999999999998E-2</v>
      </c>
      <c r="U92" s="173">
        <v>6.8639999999999999</v>
      </c>
      <c r="V92" s="173">
        <v>44.972000000000001</v>
      </c>
      <c r="W92" s="173">
        <v>0</v>
      </c>
      <c r="X92" s="173">
        <v>2.5999999999999999E-2</v>
      </c>
      <c r="Y92" s="173">
        <v>0.27</v>
      </c>
      <c r="Z92" s="173">
        <v>0</v>
      </c>
      <c r="AA92" s="173">
        <v>0.56899999999999995</v>
      </c>
      <c r="AB92" s="173">
        <v>0.56299999999999994</v>
      </c>
      <c r="AC92" s="173">
        <v>0</v>
      </c>
      <c r="AD92" s="173">
        <v>1.155</v>
      </c>
      <c r="AE92" s="208">
        <v>168.407196</v>
      </c>
      <c r="AF92" s="184">
        <v>9.91</v>
      </c>
      <c r="AG92" s="184">
        <v>0.04</v>
      </c>
      <c r="AH92" s="184">
        <v>7.0000000000000007E-2</v>
      </c>
      <c r="AI92" s="184">
        <v>0.16</v>
      </c>
      <c r="AJ92" s="184">
        <v>0.05</v>
      </c>
      <c r="AK92" s="184">
        <v>4.8</v>
      </c>
      <c r="AL92" s="184">
        <v>0.01</v>
      </c>
      <c r="AM92" s="184">
        <v>0.32</v>
      </c>
      <c r="AN92" s="184">
        <v>2.4700000000000002</v>
      </c>
      <c r="AO92" s="184">
        <v>0.72</v>
      </c>
      <c r="AP92" s="184">
        <v>0.42</v>
      </c>
      <c r="AQ92" s="184">
        <v>0.08</v>
      </c>
      <c r="AR92" s="184">
        <v>7.0900000000000005E-2</v>
      </c>
      <c r="AS92" s="184">
        <v>0</v>
      </c>
      <c r="AT92" s="184">
        <v>0</v>
      </c>
      <c r="AU92" s="184">
        <v>0</v>
      </c>
      <c r="AV92" s="184">
        <v>0.33</v>
      </c>
      <c r="AW92" s="184">
        <v>30.19</v>
      </c>
      <c r="AX92" s="184">
        <v>0</v>
      </c>
      <c r="AY92" s="184">
        <v>0</v>
      </c>
      <c r="AZ92" s="185">
        <v>0.26</v>
      </c>
      <c r="BA92" s="45">
        <f t="shared" si="97"/>
        <v>222.96309690000004</v>
      </c>
      <c r="BB92" s="49">
        <f t="shared" si="98"/>
        <v>5.6210052216859054</v>
      </c>
      <c r="BC92" s="210">
        <f t="shared" si="148"/>
        <v>4.5207774563793456E-2</v>
      </c>
      <c r="BD92" s="215" t="str">
        <f t="shared" si="99"/>
        <v>Ca-Mg</v>
      </c>
      <c r="BE92" s="44" t="str">
        <f t="shared" si="100"/>
        <v>HCO3</v>
      </c>
      <c r="BF92" s="213"/>
      <c r="BG92" s="101">
        <f t="shared" si="101"/>
        <v>0</v>
      </c>
      <c r="BH92" s="101">
        <f t="shared" si="102"/>
        <v>6.8639999999999999</v>
      </c>
      <c r="BI92" s="101">
        <f t="shared" si="103"/>
        <v>44.972000000000001</v>
      </c>
      <c r="BJ92" s="101">
        <f t="shared" si="104"/>
        <v>168.407196</v>
      </c>
      <c r="BK92" s="101">
        <f t="shared" si="105"/>
        <v>1.155</v>
      </c>
      <c r="BL92" s="102">
        <f t="shared" si="106"/>
        <v>0.27</v>
      </c>
      <c r="BM92" s="101">
        <f t="shared" si="107"/>
        <v>0</v>
      </c>
      <c r="BN92" s="101">
        <f t="shared" si="108"/>
        <v>7.5999999999999998E-2</v>
      </c>
      <c r="BO92" s="101">
        <f t="shared" si="109"/>
        <v>0</v>
      </c>
      <c r="BP92" s="101">
        <f t="shared" si="110"/>
        <v>1.0999999999999999E-2</v>
      </c>
      <c r="BQ92" s="101">
        <f t="shared" si="111"/>
        <v>5.0000000000000002E-5</v>
      </c>
      <c r="BR92" s="101">
        <f t="shared" si="112"/>
        <v>4.7999999999999996E-3</v>
      </c>
      <c r="BS92" s="101">
        <f t="shared" si="113"/>
        <v>0.56299999999999994</v>
      </c>
      <c r="BT92" s="101">
        <f t="shared" si="114"/>
        <v>0</v>
      </c>
      <c r="BU92" s="101">
        <f t="shared" si="115"/>
        <v>0</v>
      </c>
      <c r="BV92" s="101">
        <f t="shared" si="116"/>
        <v>2.5999999999999999E-2</v>
      </c>
      <c r="BW92" s="103">
        <f t="shared" si="117"/>
        <v>0.56899999999999995</v>
      </c>
      <c r="BX92" s="101">
        <f>BG92/Constants!C$6*Constants!D$6</f>
        <v>0</v>
      </c>
      <c r="BY92" s="101">
        <f>BH92/Constants!C$9*Constants!D$9</f>
        <v>0.56482205307549882</v>
      </c>
      <c r="BZ92" s="101">
        <f>BI92/Constants!C$10*Constants!D$10</f>
        <v>2.2442237636608611</v>
      </c>
      <c r="CA92" s="101">
        <f>BJ92/Constants!C$21*Constants!D$21</f>
        <v>2.7600000000000002</v>
      </c>
      <c r="CB92" s="101">
        <f>BK92/Constants!C$20*Constants!D$20</f>
        <v>2.4046819469804064E-2</v>
      </c>
      <c r="CC92" s="102">
        <f>BL92/Constants!C$15*Constants!D$15</f>
        <v>7.6157165825176997E-3</v>
      </c>
      <c r="CD92" s="102">
        <f>BM92/Constants!C$5*Constants!D$5</f>
        <v>0</v>
      </c>
      <c r="CE92" s="101">
        <f>BN92/Constants!C$8*Constants!D$8</f>
        <v>1.9438185291943638E-3</v>
      </c>
      <c r="CF92" s="102">
        <f>BO92/Constants!C$11*Constants!D$11</f>
        <v>0</v>
      </c>
      <c r="CG92" s="102">
        <f>BP92/Constants!C$7*Constants!D$7</f>
        <v>6.0981356336240107E-4</v>
      </c>
      <c r="CH92" s="101">
        <f>BQ92/Constants!C$13*Constants!D$13</f>
        <v>1.823320266204759E-6</v>
      </c>
      <c r="CI92" s="101">
        <f>BR92/Constants!C$12*Constants!D$12</f>
        <v>1.7190437818963199E-4</v>
      </c>
      <c r="CJ92" s="101">
        <f>BS92/Constants!C$18*Constants!D$18</f>
        <v>9.0799275541126583E-3</v>
      </c>
      <c r="CK92" s="101">
        <f>BT92/Constants!D$18*Constants!E$18</f>
        <v>0</v>
      </c>
      <c r="CL92" s="101">
        <f>BU92/Constants!C$19*Constants!D$19</f>
        <v>0</v>
      </c>
      <c r="CM92" s="102">
        <f>BV92/Constants!C$14/Constants!D$14</f>
        <v>1.3685362977934983E-3</v>
      </c>
      <c r="CN92" s="102">
        <f>BW92/Constants!C$17/Constants!D$17</f>
        <v>7.1210452543051658E-3</v>
      </c>
      <c r="CO92" s="217">
        <f t="shared" si="147"/>
        <v>4.5207774563793456E-2</v>
      </c>
      <c r="CP92" s="104">
        <f t="shared" si="118"/>
        <v>4.5207774563793456E-2</v>
      </c>
      <c r="CQ92" s="106">
        <f>R92*Constants!E$6</f>
        <v>0</v>
      </c>
      <c r="CR92" s="106">
        <f>T92*Constants!E$8</f>
        <v>0.13983999999999999</v>
      </c>
      <c r="CS92" s="106">
        <f>U92*Constants!E$9</f>
        <v>26.220479999999998</v>
      </c>
      <c r="CT92" s="106">
        <f>V92*Constants!E$10</f>
        <v>116.92720000000001</v>
      </c>
      <c r="CU92" s="106">
        <f>AE92*Constants!E$21</f>
        <v>120.41114513999999</v>
      </c>
      <c r="CV92" s="106">
        <f>AB92*Constants!E$18</f>
        <v>0.64744999999999986</v>
      </c>
      <c r="CW92" s="106">
        <f>AD92*Constants!E$20</f>
        <v>1.7787000000000002</v>
      </c>
      <c r="CX92" s="107">
        <f>Y92*Constants!E$15</f>
        <v>0.57780000000000009</v>
      </c>
      <c r="CY92" s="218">
        <f t="shared" si="119"/>
        <v>0</v>
      </c>
      <c r="CZ92" s="102">
        <f t="shared" si="120"/>
        <v>20.087753087291048</v>
      </c>
      <c r="DA92" s="102">
        <f t="shared" si="121"/>
        <v>79.815249053358826</v>
      </c>
      <c r="DB92" s="102">
        <f t="shared" si="122"/>
        <v>98.247490973791912</v>
      </c>
      <c r="DC92" s="102">
        <f t="shared" si="123"/>
        <v>0.85599263724926744</v>
      </c>
      <c r="DD92" s="102">
        <f t="shared" si="124"/>
        <v>0.27109603123183512</v>
      </c>
      <c r="DE92" s="102">
        <f t="shared" si="125"/>
        <v>0</v>
      </c>
      <c r="DF92" s="102">
        <f t="shared" si="126"/>
        <v>6.9131413067786654E-2</v>
      </c>
      <c r="DG92" s="102">
        <f t="shared" si="127"/>
        <v>0</v>
      </c>
      <c r="DH92" s="102">
        <f t="shared" si="128"/>
        <v>2.1687864741477471E-2</v>
      </c>
      <c r="DI92" s="102">
        <f t="shared" si="129"/>
        <v>6.4845922901100316E-5</v>
      </c>
      <c r="DJ92" s="102">
        <f t="shared" si="130"/>
        <v>6.1137356179611635E-3</v>
      </c>
      <c r="DK92" s="102">
        <f t="shared" si="131"/>
        <v>0.32321742768672745</v>
      </c>
      <c r="DL92" s="102">
        <f t="shared" si="132"/>
        <v>0</v>
      </c>
      <c r="DM92" s="102">
        <f t="shared" si="133"/>
        <v>0</v>
      </c>
      <c r="DN92" s="102">
        <f t="shared" si="134"/>
        <v>4.8715673030714973E-2</v>
      </c>
      <c r="DO92" s="102">
        <f t="shared" si="135"/>
        <v>0.25348725700953278</v>
      </c>
      <c r="DP92" s="105">
        <f t="shared" si="136"/>
        <v>0</v>
      </c>
      <c r="DQ92" s="106">
        <f t="shared" si="137"/>
        <v>20.087753087291048</v>
      </c>
      <c r="DR92" s="106">
        <f t="shared" si="138"/>
        <v>79.815249053358826</v>
      </c>
      <c r="DS92" s="94">
        <f t="shared" si="139"/>
        <v>0</v>
      </c>
      <c r="DT92" s="106">
        <f t="shared" si="140"/>
        <v>98.247490973791912</v>
      </c>
      <c r="DU92" s="94">
        <f t="shared" si="141"/>
        <v>0</v>
      </c>
      <c r="DV92" s="106">
        <f t="shared" si="142"/>
        <v>0</v>
      </c>
      <c r="DW92" s="107">
        <f t="shared" si="143"/>
        <v>0</v>
      </c>
      <c r="DX92" s="54" t="str">
        <f t="shared" si="145"/>
        <v>Ca-Mg</v>
      </c>
      <c r="DY92" s="92" t="str">
        <f t="shared" si="146"/>
        <v>HCO3</v>
      </c>
      <c r="DZ92" s="3"/>
    </row>
    <row r="93" spans="1:130" s="1" customFormat="1" x14ac:dyDescent="0.2">
      <c r="A93" s="2"/>
      <c r="B93" s="63" t="s">
        <v>234</v>
      </c>
      <c r="C93" s="82" t="s">
        <v>304</v>
      </c>
      <c r="D93" s="70" t="s">
        <v>319</v>
      </c>
      <c r="E93" s="77">
        <v>706630</v>
      </c>
      <c r="F93" s="71">
        <v>5225764</v>
      </c>
      <c r="G93" s="71">
        <v>1299</v>
      </c>
      <c r="H93" s="75">
        <v>43340</v>
      </c>
      <c r="I93" s="67">
        <v>7.7</v>
      </c>
      <c r="J93" s="113">
        <v>372</v>
      </c>
      <c r="K93" s="112">
        <f t="shared" si="144"/>
        <v>427.08855539999996</v>
      </c>
      <c r="L93" s="64">
        <v>7.72</v>
      </c>
      <c r="M93" s="73">
        <v>395.51582417582415</v>
      </c>
      <c r="N93" s="67"/>
      <c r="O93" s="201"/>
      <c r="P93" s="203">
        <v>1.1000000000000001</v>
      </c>
      <c r="Q93" s="173">
        <v>0</v>
      </c>
      <c r="R93" s="173">
        <v>0.13900000000000001</v>
      </c>
      <c r="S93" s="173">
        <v>6.3E-2</v>
      </c>
      <c r="T93" s="173">
        <v>7.2999999999999995E-2</v>
      </c>
      <c r="U93" s="173">
        <v>10.526999999999999</v>
      </c>
      <c r="V93" s="173">
        <v>67.816999999999993</v>
      </c>
      <c r="W93" s="173">
        <v>0.98399999999999999</v>
      </c>
      <c r="X93" s="173">
        <v>6.0000000000000001E-3</v>
      </c>
      <c r="Y93" s="173">
        <v>1.1259999999999999</v>
      </c>
      <c r="Z93" s="173">
        <v>0</v>
      </c>
      <c r="AA93" s="173">
        <v>0.54100000000000004</v>
      </c>
      <c r="AB93" s="173">
        <v>1.706</v>
      </c>
      <c r="AC93" s="173">
        <v>0</v>
      </c>
      <c r="AD93" s="173">
        <v>31.614999999999998</v>
      </c>
      <c r="AE93" s="208">
        <v>219.66156000000001</v>
      </c>
      <c r="AF93" s="184">
        <v>0.9</v>
      </c>
      <c r="AG93" s="184">
        <v>7.0000000000000007E-2</v>
      </c>
      <c r="AH93" s="184">
        <v>0.01</v>
      </c>
      <c r="AI93" s="184">
        <v>0.1</v>
      </c>
      <c r="AJ93" s="184">
        <v>0</v>
      </c>
      <c r="AK93" s="184">
        <v>2.48</v>
      </c>
      <c r="AL93" s="184">
        <v>0</v>
      </c>
      <c r="AM93" s="184">
        <v>0.33</v>
      </c>
      <c r="AN93" s="184">
        <v>1.17</v>
      </c>
      <c r="AO93" s="184">
        <v>0.82</v>
      </c>
      <c r="AP93" s="184">
        <v>0.33</v>
      </c>
      <c r="AQ93" s="184">
        <v>0.9</v>
      </c>
      <c r="AR93" s="184">
        <v>0.18679999999999999</v>
      </c>
      <c r="AS93" s="184">
        <v>0</v>
      </c>
      <c r="AT93" s="184">
        <v>0</v>
      </c>
      <c r="AU93" s="184">
        <v>0</v>
      </c>
      <c r="AV93" s="184">
        <v>0.02</v>
      </c>
      <c r="AW93" s="184">
        <v>20.87</v>
      </c>
      <c r="AX93" s="184">
        <v>0</v>
      </c>
      <c r="AY93" s="184">
        <v>0.09</v>
      </c>
      <c r="AZ93" s="185">
        <v>0.71</v>
      </c>
      <c r="BA93" s="45">
        <f t="shared" si="97"/>
        <v>334.28754679999997</v>
      </c>
      <c r="BB93" s="49">
        <f t="shared" si="98"/>
        <v>8.6090248603274109</v>
      </c>
      <c r="BC93" s="210">
        <f t="shared" si="148"/>
        <v>-0.46613746742094631</v>
      </c>
      <c r="BD93" s="215" t="str">
        <f t="shared" si="99"/>
        <v>Ca-Mg</v>
      </c>
      <c r="BE93" s="44" t="str">
        <f t="shared" si="100"/>
        <v>HCO3</v>
      </c>
      <c r="BF93" s="213"/>
      <c r="BG93" s="101">
        <f t="shared" si="101"/>
        <v>0.13900000000000001</v>
      </c>
      <c r="BH93" s="101">
        <f t="shared" si="102"/>
        <v>10.526999999999999</v>
      </c>
      <c r="BI93" s="101">
        <f t="shared" si="103"/>
        <v>67.816999999999993</v>
      </c>
      <c r="BJ93" s="101">
        <f t="shared" si="104"/>
        <v>219.66156000000001</v>
      </c>
      <c r="BK93" s="101">
        <f t="shared" si="105"/>
        <v>31.614999999999998</v>
      </c>
      <c r="BL93" s="102">
        <f t="shared" si="106"/>
        <v>1.1259999999999999</v>
      </c>
      <c r="BM93" s="101">
        <f t="shared" si="107"/>
        <v>0</v>
      </c>
      <c r="BN93" s="101">
        <f t="shared" si="108"/>
        <v>7.2999999999999995E-2</v>
      </c>
      <c r="BO93" s="101">
        <f t="shared" si="109"/>
        <v>0.98399999999999999</v>
      </c>
      <c r="BP93" s="101">
        <f t="shared" si="110"/>
        <v>6.3E-2</v>
      </c>
      <c r="BQ93" s="101">
        <f t="shared" si="111"/>
        <v>0</v>
      </c>
      <c r="BR93" s="101">
        <f t="shared" si="112"/>
        <v>2.48E-3</v>
      </c>
      <c r="BS93" s="101">
        <f t="shared" si="113"/>
        <v>1.706</v>
      </c>
      <c r="BT93" s="101">
        <f t="shared" si="114"/>
        <v>0</v>
      </c>
      <c r="BU93" s="101">
        <f t="shared" si="115"/>
        <v>0</v>
      </c>
      <c r="BV93" s="101">
        <f t="shared" si="116"/>
        <v>6.0000000000000001E-3</v>
      </c>
      <c r="BW93" s="103">
        <f t="shared" si="117"/>
        <v>0.54100000000000004</v>
      </c>
      <c r="BX93" s="101">
        <f>BG93/Constants!C$6*Constants!D$6</f>
        <v>6.0461596012144521E-3</v>
      </c>
      <c r="BY93" s="101">
        <f>BH93/Constants!C$9*Constants!D$9</f>
        <v>0.86624151409175065</v>
      </c>
      <c r="BZ93" s="101">
        <f>BI93/Constants!C$10*Constants!D$10</f>
        <v>3.3842507111133284</v>
      </c>
      <c r="CA93" s="101">
        <f>BJ93/Constants!C$21*Constants!D$21</f>
        <v>3.6</v>
      </c>
      <c r="CB93" s="101">
        <f>BK93/Constants!C$20*Constants!D$20</f>
        <v>0.65821662124489655</v>
      </c>
      <c r="CC93" s="102">
        <f>BL93/Constants!C$15*Constants!D$15</f>
        <v>3.1760358784870102E-2</v>
      </c>
      <c r="CD93" s="102">
        <f>BM93/Constants!C$5*Constants!D$5</f>
        <v>0</v>
      </c>
      <c r="CE93" s="101">
        <f>BN93/Constants!C$8*Constants!D$8</f>
        <v>1.8670888504103756E-3</v>
      </c>
      <c r="CF93" s="102">
        <f>BO93/Constants!C$11*Constants!D$11</f>
        <v>2.2460625427984476E-2</v>
      </c>
      <c r="CG93" s="102">
        <f>BP93/Constants!C$7*Constants!D$7</f>
        <v>3.4925685901664792E-3</v>
      </c>
      <c r="CH93" s="101">
        <f>BQ93/Constants!C$13*Constants!D$13</f>
        <v>0</v>
      </c>
      <c r="CI93" s="101">
        <f>BR93/Constants!C$12*Constants!D$12</f>
        <v>8.8817262064643207E-5</v>
      </c>
      <c r="CJ93" s="101">
        <f>BS93/Constants!C$18*Constants!D$18</f>
        <v>2.75139545423023E-2</v>
      </c>
      <c r="CK93" s="101">
        <f>BT93/Constants!D$18*Constants!E$18</f>
        <v>0</v>
      </c>
      <c r="CL93" s="101">
        <f>BU93/Constants!C$19*Constants!D$19</f>
        <v>0</v>
      </c>
      <c r="CM93" s="102">
        <f>BV93/Constants!C$14/Constants!D$14</f>
        <v>3.1581606872157657E-4</v>
      </c>
      <c r="CN93" s="102">
        <f>BW93/Constants!C$17/Constants!D$17</f>
        <v>6.7706247496996403E-3</v>
      </c>
      <c r="CO93" s="217">
        <f t="shared" si="147"/>
        <v>-0.46613746742094631</v>
      </c>
      <c r="CP93" s="104">
        <f t="shared" si="118"/>
        <v>0.46613746742094631</v>
      </c>
      <c r="CQ93" s="106">
        <f>R93*Constants!E$6</f>
        <v>0.30024000000000006</v>
      </c>
      <c r="CR93" s="106">
        <f>T93*Constants!E$8</f>
        <v>0.13431999999999999</v>
      </c>
      <c r="CS93" s="106">
        <f>U93*Constants!E$9</f>
        <v>40.213139999999996</v>
      </c>
      <c r="CT93" s="106">
        <f>V93*Constants!E$10</f>
        <v>176.32419999999999</v>
      </c>
      <c r="CU93" s="106">
        <f>AE93*Constants!E$21</f>
        <v>157.05801539999999</v>
      </c>
      <c r="CV93" s="106">
        <f>AB93*Constants!E$18</f>
        <v>1.9618999999999998</v>
      </c>
      <c r="CW93" s="106">
        <f>AD93*Constants!E$20</f>
        <v>48.687100000000001</v>
      </c>
      <c r="CX93" s="107">
        <f>Y93*Constants!E$15</f>
        <v>2.40964</v>
      </c>
      <c r="CY93" s="218">
        <f t="shared" si="119"/>
        <v>0.14111877021415914</v>
      </c>
      <c r="CZ93" s="102">
        <f t="shared" si="120"/>
        <v>20.21827825261591</v>
      </c>
      <c r="DA93" s="102">
        <f t="shared" si="121"/>
        <v>78.989198094072449</v>
      </c>
      <c r="DB93" s="102">
        <f t="shared" si="122"/>
        <v>83.245128656645591</v>
      </c>
      <c r="DC93" s="102">
        <f t="shared" si="123"/>
        <v>15.220368699853879</v>
      </c>
      <c r="DD93" s="102">
        <f t="shared" si="124"/>
        <v>0.73441532034103763</v>
      </c>
      <c r="DE93" s="102">
        <f t="shared" si="125"/>
        <v>0</v>
      </c>
      <c r="DF93" s="102">
        <f t="shared" si="126"/>
        <v>4.3578287678273757E-2</v>
      </c>
      <c r="DG93" s="102">
        <f t="shared" si="127"/>
        <v>0.52423621731741599</v>
      </c>
      <c r="DH93" s="102">
        <f t="shared" si="128"/>
        <v>8.1517362564146365E-2</v>
      </c>
      <c r="DI93" s="102">
        <f t="shared" si="129"/>
        <v>0</v>
      </c>
      <c r="DJ93" s="102">
        <f t="shared" si="130"/>
        <v>2.0730155376370747E-3</v>
      </c>
      <c r="DK93" s="102">
        <f t="shared" si="131"/>
        <v>0.63622296825751468</v>
      </c>
      <c r="DL93" s="102">
        <f t="shared" si="132"/>
        <v>0</v>
      </c>
      <c r="DM93" s="102">
        <f t="shared" si="133"/>
        <v>0</v>
      </c>
      <c r="DN93" s="102">
        <f t="shared" si="134"/>
        <v>7.3028192423787953E-3</v>
      </c>
      <c r="DO93" s="102">
        <f t="shared" si="135"/>
        <v>0.15656153565961536</v>
      </c>
      <c r="DP93" s="105">
        <f t="shared" si="136"/>
        <v>0</v>
      </c>
      <c r="DQ93" s="106">
        <f t="shared" si="137"/>
        <v>20.21827825261591</v>
      </c>
      <c r="DR93" s="106">
        <f t="shared" si="138"/>
        <v>78.989198094072449</v>
      </c>
      <c r="DS93" s="94">
        <f t="shared" si="139"/>
        <v>0</v>
      </c>
      <c r="DT93" s="106">
        <f t="shared" si="140"/>
        <v>83.245128656645591</v>
      </c>
      <c r="DU93" s="94">
        <f t="shared" si="141"/>
        <v>0</v>
      </c>
      <c r="DV93" s="106">
        <f t="shared" si="142"/>
        <v>0</v>
      </c>
      <c r="DW93" s="107">
        <f t="shared" si="143"/>
        <v>0</v>
      </c>
      <c r="DX93" s="54" t="str">
        <f t="shared" si="145"/>
        <v>Ca-Mg</v>
      </c>
      <c r="DY93" s="92" t="str">
        <f t="shared" si="146"/>
        <v>HCO3</v>
      </c>
      <c r="DZ93" s="3"/>
    </row>
    <row r="94" spans="1:130" s="1" customFormat="1" x14ac:dyDescent="0.2">
      <c r="A94" s="2"/>
      <c r="B94" s="63" t="s">
        <v>235</v>
      </c>
      <c r="C94" s="82" t="s">
        <v>311</v>
      </c>
      <c r="D94" s="70" t="s">
        <v>319</v>
      </c>
      <c r="E94" s="77">
        <v>703450</v>
      </c>
      <c r="F94" s="71">
        <v>5221198</v>
      </c>
      <c r="G94" s="71">
        <v>1496</v>
      </c>
      <c r="H94" s="75">
        <v>43335</v>
      </c>
      <c r="I94" s="67">
        <v>16</v>
      </c>
      <c r="J94" s="113">
        <v>254</v>
      </c>
      <c r="K94" s="112">
        <f t="shared" si="144"/>
        <v>203.01528941000001</v>
      </c>
      <c r="L94" s="64">
        <v>8.0299999999999994</v>
      </c>
      <c r="M94" s="73">
        <v>418.12307692307695</v>
      </c>
      <c r="N94" s="67">
        <v>8.1</v>
      </c>
      <c r="O94" s="201">
        <v>99.2</v>
      </c>
      <c r="P94" s="203">
        <v>0.221</v>
      </c>
      <c r="Q94" s="173">
        <v>0.02</v>
      </c>
      <c r="R94" s="173">
        <v>2.9660000000000002</v>
      </c>
      <c r="S94" s="173">
        <v>0</v>
      </c>
      <c r="T94" s="173">
        <v>0.51600000000000001</v>
      </c>
      <c r="U94" s="173">
        <v>6.8460000000000001</v>
      </c>
      <c r="V94" s="173">
        <v>29.353000000000002</v>
      </c>
      <c r="W94" s="173">
        <v>0.48099999999999998</v>
      </c>
      <c r="X94" s="175">
        <v>1.492</v>
      </c>
      <c r="Y94" s="173">
        <v>2.6280000000000001</v>
      </c>
      <c r="Z94" s="173">
        <v>0</v>
      </c>
      <c r="AA94" s="173">
        <v>1.1080000000000001</v>
      </c>
      <c r="AB94" s="173">
        <v>0.70299999999999996</v>
      </c>
      <c r="AC94" s="173">
        <v>0</v>
      </c>
      <c r="AD94" s="173">
        <v>1.377</v>
      </c>
      <c r="AE94" s="208">
        <v>118.37317400000002</v>
      </c>
      <c r="AF94" s="184">
        <v>2.56</v>
      </c>
      <c r="AG94" s="184">
        <v>0.04</v>
      </c>
      <c r="AH94" s="184">
        <v>0.18</v>
      </c>
      <c r="AI94" s="184">
        <v>0.17</v>
      </c>
      <c r="AJ94" s="184">
        <v>0</v>
      </c>
      <c r="AK94" s="184">
        <v>1.8</v>
      </c>
      <c r="AL94" s="184">
        <v>0.01</v>
      </c>
      <c r="AM94" s="184">
        <v>0.18</v>
      </c>
      <c r="AN94" s="184">
        <v>1.21</v>
      </c>
      <c r="AO94" s="184">
        <v>0.35</v>
      </c>
      <c r="AP94" s="189">
        <v>32.270000000000003</v>
      </c>
      <c r="AQ94" s="184">
        <v>0.25</v>
      </c>
      <c r="AR94" s="184">
        <v>3.3233000000000001</v>
      </c>
      <c r="AS94" s="184">
        <v>0</v>
      </c>
      <c r="AT94" s="184">
        <v>0</v>
      </c>
      <c r="AU94" s="184">
        <v>0</v>
      </c>
      <c r="AV94" s="184">
        <v>0.53</v>
      </c>
      <c r="AW94" s="184">
        <v>40.270000000000003</v>
      </c>
      <c r="AX94" s="184">
        <v>0</v>
      </c>
      <c r="AY94" s="184">
        <v>0.02</v>
      </c>
      <c r="AZ94" s="185">
        <v>5.6</v>
      </c>
      <c r="BA94" s="45">
        <f t="shared" si="97"/>
        <v>165.95193730000003</v>
      </c>
      <c r="BB94" s="49">
        <f t="shared" si="98"/>
        <v>4.3308038033277905</v>
      </c>
      <c r="BC94" s="210">
        <f t="shared" si="148"/>
        <v>0.87140430368644239</v>
      </c>
      <c r="BD94" s="215" t="str">
        <f t="shared" si="99"/>
        <v>Ca-Mg</v>
      </c>
      <c r="BE94" s="44" t="str">
        <f t="shared" si="100"/>
        <v>HCO3</v>
      </c>
      <c r="BF94" s="213"/>
      <c r="BG94" s="101">
        <f t="shared" si="101"/>
        <v>2.9660000000000002</v>
      </c>
      <c r="BH94" s="101">
        <f t="shared" si="102"/>
        <v>6.8460000000000001</v>
      </c>
      <c r="BI94" s="101">
        <f t="shared" si="103"/>
        <v>29.353000000000002</v>
      </c>
      <c r="BJ94" s="101">
        <f t="shared" si="104"/>
        <v>118.37317400000002</v>
      </c>
      <c r="BK94" s="101">
        <f t="shared" si="105"/>
        <v>1.377</v>
      </c>
      <c r="BL94" s="102">
        <f t="shared" si="106"/>
        <v>2.6280000000000001</v>
      </c>
      <c r="BM94" s="101">
        <f t="shared" si="107"/>
        <v>0.02</v>
      </c>
      <c r="BN94" s="101">
        <f t="shared" si="108"/>
        <v>0.51600000000000001</v>
      </c>
      <c r="BO94" s="101">
        <f t="shared" si="109"/>
        <v>0.48099999999999998</v>
      </c>
      <c r="BP94" s="101">
        <f t="shared" si="110"/>
        <v>0</v>
      </c>
      <c r="BQ94" s="101">
        <f t="shared" si="111"/>
        <v>0</v>
      </c>
      <c r="BR94" s="101">
        <f t="shared" si="112"/>
        <v>1.8E-3</v>
      </c>
      <c r="BS94" s="101">
        <f t="shared" si="113"/>
        <v>0.70299999999999996</v>
      </c>
      <c r="BT94" s="101">
        <f t="shared" si="114"/>
        <v>0</v>
      </c>
      <c r="BU94" s="101">
        <f t="shared" si="115"/>
        <v>0</v>
      </c>
      <c r="BV94" s="101">
        <f t="shared" si="116"/>
        <v>1.492</v>
      </c>
      <c r="BW94" s="103">
        <f t="shared" si="117"/>
        <v>1.1080000000000001</v>
      </c>
      <c r="BX94" s="101">
        <f>BG94/Constants!C$6*Constants!D$6</f>
        <v>0.12901373652663356</v>
      </c>
      <c r="BY94" s="101">
        <f>BH94/Constants!C$9*Constants!D$9</f>
        <v>0.56334087636288832</v>
      </c>
      <c r="BZ94" s="101">
        <f>BI94/Constants!C$10*Constants!D$10</f>
        <v>1.4647936523778631</v>
      </c>
      <c r="CA94" s="101">
        <f>BJ94/Constants!C$21*Constants!D$21</f>
        <v>1.9400000000000004</v>
      </c>
      <c r="CB94" s="101">
        <f>BK94/Constants!C$20*Constants!D$20</f>
        <v>2.8668805549714457E-2</v>
      </c>
      <c r="CC94" s="102">
        <f>BL94/Constants!C$15*Constants!D$15</f>
        <v>7.4126308069838942E-2</v>
      </c>
      <c r="CD94" s="102">
        <f>BM94/Constants!C$5*Constants!D$5</f>
        <v>2.881844380403458E-3</v>
      </c>
      <c r="CE94" s="101">
        <f>BN94/Constants!C$8*Constants!D$8</f>
        <v>1.3197504750845945E-2</v>
      </c>
      <c r="CF94" s="102">
        <f>BO94/Constants!C$11*Constants!D$11</f>
        <v>1.0979228486646883E-2</v>
      </c>
      <c r="CG94" s="102">
        <f>BP94/Constants!C$7*Constants!D$7</f>
        <v>0</v>
      </c>
      <c r="CH94" s="101">
        <f>BQ94/Constants!C$13*Constants!D$13</f>
        <v>0</v>
      </c>
      <c r="CI94" s="101">
        <f>BR94/Constants!C$12*Constants!D$12</f>
        <v>6.4464141821112008E-5</v>
      </c>
      <c r="CJ94" s="101">
        <f>BS94/Constants!C$18*Constants!D$18</f>
        <v>1.1337813624407103E-2</v>
      </c>
      <c r="CK94" s="101">
        <f>BT94/Constants!D$18*Constants!E$18</f>
        <v>0</v>
      </c>
      <c r="CL94" s="101">
        <f>BU94/Constants!C$19*Constants!D$19</f>
        <v>0</v>
      </c>
      <c r="CM94" s="102">
        <f>BV94/Constants!C$14/Constants!D$14</f>
        <v>7.8532929088765371E-2</v>
      </c>
      <c r="CN94" s="102">
        <f>BW94/Constants!C$17/Constants!D$17</f>
        <v>1.3866639967961556E-2</v>
      </c>
      <c r="CO94" s="217">
        <f t="shared" si="147"/>
        <v>0.87140430368644239</v>
      </c>
      <c r="CP94" s="104">
        <f t="shared" si="118"/>
        <v>0.87140430368644239</v>
      </c>
      <c r="CQ94" s="106">
        <f>R94*Constants!E$6</f>
        <v>6.4065600000000007</v>
      </c>
      <c r="CR94" s="106">
        <f>T94*Constants!E$8</f>
        <v>0.94944000000000006</v>
      </c>
      <c r="CS94" s="106">
        <f>U94*Constants!E$9</f>
        <v>26.151720000000001</v>
      </c>
      <c r="CT94" s="106">
        <f>V94*Constants!E$10</f>
        <v>76.317800000000005</v>
      </c>
      <c r="CU94" s="106">
        <f>AE94*Constants!E$21</f>
        <v>84.636819410000015</v>
      </c>
      <c r="CV94" s="106">
        <f>AB94*Constants!E$18</f>
        <v>0.80844999999999989</v>
      </c>
      <c r="CW94" s="106">
        <f>AD94*Constants!E$20</f>
        <v>2.1205799999999999</v>
      </c>
      <c r="CX94" s="107">
        <f>Y94*Constants!E$15</f>
        <v>5.6239200000000009</v>
      </c>
      <c r="CY94" s="218">
        <f t="shared" si="119"/>
        <v>5.9064886358932869</v>
      </c>
      <c r="CZ94" s="102">
        <f t="shared" si="120"/>
        <v>25.790792313690293</v>
      </c>
      <c r="DA94" s="102">
        <f t="shared" si="121"/>
        <v>67.060975789290438</v>
      </c>
      <c r="DB94" s="102">
        <f t="shared" si="122"/>
        <v>90.378319608176284</v>
      </c>
      <c r="DC94" s="102">
        <f t="shared" si="123"/>
        <v>1.3355868405962632</v>
      </c>
      <c r="DD94" s="102">
        <f t="shared" si="124"/>
        <v>3.4533047227371343</v>
      </c>
      <c r="DE94" s="102">
        <f t="shared" si="125"/>
        <v>0.13193619176940918</v>
      </c>
      <c r="DF94" s="102">
        <f t="shared" si="126"/>
        <v>0.60420629563679895</v>
      </c>
      <c r="DG94" s="102">
        <f t="shared" si="127"/>
        <v>0.5026494854977579</v>
      </c>
      <c r="DH94" s="102">
        <f t="shared" si="128"/>
        <v>0</v>
      </c>
      <c r="DI94" s="102">
        <f t="shared" si="129"/>
        <v>0</v>
      </c>
      <c r="DJ94" s="102">
        <f t="shared" si="130"/>
        <v>2.9512882220135372E-3</v>
      </c>
      <c r="DK94" s="102">
        <f t="shared" si="131"/>
        <v>0.5281920326827837</v>
      </c>
      <c r="DL94" s="102">
        <f t="shared" si="132"/>
        <v>0</v>
      </c>
      <c r="DM94" s="102">
        <f t="shared" si="133"/>
        <v>0</v>
      </c>
      <c r="DN94" s="102">
        <f t="shared" si="134"/>
        <v>3.6585949303869483</v>
      </c>
      <c r="DO94" s="102">
        <f t="shared" si="135"/>
        <v>0.64600186542058802</v>
      </c>
      <c r="DP94" s="105">
        <f t="shared" si="136"/>
        <v>0</v>
      </c>
      <c r="DQ94" s="106">
        <f t="shared" si="137"/>
        <v>25.790792313690293</v>
      </c>
      <c r="DR94" s="106">
        <f t="shared" si="138"/>
        <v>67.060975789290438</v>
      </c>
      <c r="DS94" s="94">
        <f t="shared" si="139"/>
        <v>0</v>
      </c>
      <c r="DT94" s="106">
        <f t="shared" si="140"/>
        <v>90.378319608176284</v>
      </c>
      <c r="DU94" s="94">
        <f t="shared" si="141"/>
        <v>0</v>
      </c>
      <c r="DV94" s="106">
        <f t="shared" si="142"/>
        <v>0</v>
      </c>
      <c r="DW94" s="107">
        <f t="shared" si="143"/>
        <v>0</v>
      </c>
      <c r="DX94" s="54" t="str">
        <f t="shared" si="145"/>
        <v>Ca-Mg</v>
      </c>
      <c r="DY94" s="92" t="str">
        <f t="shared" si="146"/>
        <v>HCO3</v>
      </c>
      <c r="DZ94" s="3"/>
    </row>
    <row r="95" spans="1:130" s="1" customFormat="1" x14ac:dyDescent="0.2">
      <c r="A95" s="40"/>
      <c r="B95" s="63" t="s">
        <v>236</v>
      </c>
      <c r="C95" s="82" t="s">
        <v>311</v>
      </c>
      <c r="D95" s="70" t="s">
        <v>319</v>
      </c>
      <c r="E95" s="77">
        <v>703430</v>
      </c>
      <c r="F95" s="71">
        <v>5221188</v>
      </c>
      <c r="G95" s="71">
        <v>1494</v>
      </c>
      <c r="H95" s="75">
        <v>43335</v>
      </c>
      <c r="I95" s="67">
        <v>19</v>
      </c>
      <c r="J95" s="113">
        <v>259</v>
      </c>
      <c r="K95" s="112">
        <f t="shared" si="144"/>
        <v>263.25295146000002</v>
      </c>
      <c r="L95" s="64">
        <v>8</v>
      </c>
      <c r="M95" s="73">
        <v>472.92087912087914</v>
      </c>
      <c r="N95" s="67">
        <v>7.72</v>
      </c>
      <c r="O95" s="201">
        <v>99.2</v>
      </c>
      <c r="P95" s="203">
        <v>6.92</v>
      </c>
      <c r="Q95" s="173">
        <v>7.0999999999999994E-2</v>
      </c>
      <c r="R95" s="173">
        <v>4.6609999999999996</v>
      </c>
      <c r="S95" s="173">
        <v>0.26200000000000001</v>
      </c>
      <c r="T95" s="173">
        <v>1.004</v>
      </c>
      <c r="U95" s="173">
        <v>9.0060000000000002</v>
      </c>
      <c r="V95" s="173">
        <v>33.253</v>
      </c>
      <c r="W95" s="173">
        <v>0.48599999999999999</v>
      </c>
      <c r="X95" s="173">
        <v>0.55700000000000005</v>
      </c>
      <c r="Y95" s="173">
        <v>3.0209999999999999</v>
      </c>
      <c r="Z95" s="173">
        <v>6.0000000000000001E-3</v>
      </c>
      <c r="AA95" s="173">
        <v>0.45900000000000002</v>
      </c>
      <c r="AB95" s="173">
        <v>1.9339999999999999</v>
      </c>
      <c r="AC95" s="173">
        <v>0</v>
      </c>
      <c r="AD95" s="173">
        <v>32.622999999999998</v>
      </c>
      <c r="AE95" s="208">
        <v>100.06804400000001</v>
      </c>
      <c r="AF95" s="184">
        <v>2.27</v>
      </c>
      <c r="AG95" s="184">
        <v>0.06</v>
      </c>
      <c r="AH95" s="184">
        <v>0.22</v>
      </c>
      <c r="AI95" s="184">
        <v>0.05</v>
      </c>
      <c r="AJ95" s="184">
        <v>0.12</v>
      </c>
      <c r="AK95" s="184">
        <v>0</v>
      </c>
      <c r="AL95" s="184">
        <v>0</v>
      </c>
      <c r="AM95" s="184">
        <v>0.11</v>
      </c>
      <c r="AN95" s="184">
        <v>0.6</v>
      </c>
      <c r="AO95" s="184">
        <v>0.38</v>
      </c>
      <c r="AP95" s="189">
        <v>38.369999999999997</v>
      </c>
      <c r="AQ95" s="184">
        <v>0.05</v>
      </c>
      <c r="AR95" s="184">
        <v>4.2523</v>
      </c>
      <c r="AS95" s="184">
        <v>0</v>
      </c>
      <c r="AT95" s="184">
        <v>0</v>
      </c>
      <c r="AU95" s="184">
        <v>0</v>
      </c>
      <c r="AV95" s="184">
        <v>0.57999999999999996</v>
      </c>
      <c r="AW95" s="184">
        <v>45.52</v>
      </c>
      <c r="AX95" s="184">
        <v>0.05</v>
      </c>
      <c r="AY95" s="184">
        <v>0.04</v>
      </c>
      <c r="AZ95" s="185">
        <v>5.85</v>
      </c>
      <c r="BA95" s="45">
        <f t="shared" si="97"/>
        <v>187.50956630000002</v>
      </c>
      <c r="BB95" s="49">
        <f t="shared" si="98"/>
        <v>5.1423381852859142</v>
      </c>
      <c r="BC95" s="210">
        <f t="shared" si="148"/>
        <v>3.6404068057697163</v>
      </c>
      <c r="BD95" s="215" t="str">
        <f t="shared" si="99"/>
        <v>Ca-Mg</v>
      </c>
      <c r="BE95" s="44" t="str">
        <f t="shared" si="100"/>
        <v>HCO3-SO4</v>
      </c>
      <c r="BF95" s="213"/>
      <c r="BG95" s="101">
        <f t="shared" si="101"/>
        <v>4.6609999999999996</v>
      </c>
      <c r="BH95" s="101">
        <f t="shared" si="102"/>
        <v>9.0060000000000002</v>
      </c>
      <c r="BI95" s="101">
        <f t="shared" si="103"/>
        <v>33.253</v>
      </c>
      <c r="BJ95" s="101">
        <f t="shared" si="104"/>
        <v>100.06804400000001</v>
      </c>
      <c r="BK95" s="101">
        <f t="shared" si="105"/>
        <v>32.622999999999998</v>
      </c>
      <c r="BL95" s="102">
        <f t="shared" si="106"/>
        <v>3.0209999999999999</v>
      </c>
      <c r="BM95" s="101">
        <f t="shared" si="107"/>
        <v>7.0999999999999994E-2</v>
      </c>
      <c r="BN95" s="101">
        <f t="shared" si="108"/>
        <v>1.004</v>
      </c>
      <c r="BO95" s="101">
        <f t="shared" si="109"/>
        <v>0.48599999999999999</v>
      </c>
      <c r="BP95" s="101">
        <f t="shared" si="110"/>
        <v>0.26200000000000001</v>
      </c>
      <c r="BQ95" s="101">
        <f t="shared" si="111"/>
        <v>1.1999999999999999E-4</v>
      </c>
      <c r="BR95" s="101">
        <f t="shared" si="112"/>
        <v>0</v>
      </c>
      <c r="BS95" s="101">
        <f t="shared" si="113"/>
        <v>1.9339999999999999</v>
      </c>
      <c r="BT95" s="101">
        <f t="shared" si="114"/>
        <v>6.0000000000000001E-3</v>
      </c>
      <c r="BU95" s="101">
        <f t="shared" si="115"/>
        <v>0</v>
      </c>
      <c r="BV95" s="101">
        <f t="shared" si="116"/>
        <v>0.55700000000000005</v>
      </c>
      <c r="BW95" s="103">
        <f t="shared" si="117"/>
        <v>0.45900000000000002</v>
      </c>
      <c r="BX95" s="101">
        <f>BG95/Constants!C$6*Constants!D$6</f>
        <v>0.20274208562057955</v>
      </c>
      <c r="BY95" s="101">
        <f>BH95/Constants!C$9*Constants!D$9</f>
        <v>0.74108208187615721</v>
      </c>
      <c r="BZ95" s="101">
        <f>BI95/Constants!C$10*Constants!D$10</f>
        <v>1.6594141424222764</v>
      </c>
      <c r="CA95" s="101">
        <f>BJ95/Constants!C$21*Constants!D$21</f>
        <v>1.6400000000000003</v>
      </c>
      <c r="CB95" s="101">
        <f>BK95/Constants!C$20*Constants!D$20</f>
        <v>0.67920293641854368</v>
      </c>
      <c r="CC95" s="102">
        <f>BL95/Constants!C$15*Constants!D$15</f>
        <v>8.5211406651059141E-2</v>
      </c>
      <c r="CD95" s="102">
        <f>BM95/Constants!C$5*Constants!D$5</f>
        <v>1.0230547550432276E-2</v>
      </c>
      <c r="CE95" s="101">
        <f>BN95/Constants!C$8*Constants!D$8</f>
        <v>2.5678865833041332E-2</v>
      </c>
      <c r="CF95" s="102">
        <f>BO95/Constants!C$11*Constants!D$11</f>
        <v>1.1093357680894773E-2</v>
      </c>
      <c r="CG95" s="102">
        <f>BP95/Constants!C$7*Constants!D$7</f>
        <v>1.452465032735901E-2</v>
      </c>
      <c r="CH95" s="101">
        <f>BQ95/Constants!C$13*Constants!D$13</f>
        <v>4.3759686388914209E-6</v>
      </c>
      <c r="CI95" s="101">
        <f>BR95/Constants!C$12*Constants!D$12</f>
        <v>0</v>
      </c>
      <c r="CJ95" s="101">
        <f>BS95/Constants!C$18*Constants!D$18</f>
        <v>3.1191083285353253E-2</v>
      </c>
      <c r="CK95" s="101">
        <f>BT95/Constants!D$18*Constants!E$18</f>
        <v>6.8999999999999999E-3</v>
      </c>
      <c r="CL95" s="101">
        <f>BU95/Constants!C$19*Constants!D$19</f>
        <v>0</v>
      </c>
      <c r="CM95" s="102">
        <f>BV95/Constants!C$14/Constants!D$14</f>
        <v>2.9318258379653024E-2</v>
      </c>
      <c r="CN95" s="102">
        <f>BW95/Constants!C$17/Constants!D$17</f>
        <v>5.7443932719263117E-3</v>
      </c>
      <c r="CO95" s="217">
        <f t="shared" si="147"/>
        <v>3.6404068057697163</v>
      </c>
      <c r="CP95" s="104">
        <f t="shared" si="118"/>
        <v>3.6404068057697163</v>
      </c>
      <c r="CQ95" s="106">
        <f>R95*Constants!E$6</f>
        <v>10.06776</v>
      </c>
      <c r="CR95" s="106">
        <f>T95*Constants!E$8</f>
        <v>1.8473600000000001</v>
      </c>
      <c r="CS95" s="106">
        <f>U95*Constants!E$9</f>
        <v>34.402920000000002</v>
      </c>
      <c r="CT95" s="106">
        <f>V95*Constants!E$10</f>
        <v>86.457800000000006</v>
      </c>
      <c r="CU95" s="106">
        <f>AE95*Constants!E$21</f>
        <v>71.548651460000002</v>
      </c>
      <c r="CV95" s="106">
        <f>AB95*Constants!E$18</f>
        <v>2.2241</v>
      </c>
      <c r="CW95" s="106">
        <f>AD95*Constants!E$20</f>
        <v>50.239419999999996</v>
      </c>
      <c r="CX95" s="107">
        <f>Y95*Constants!E$15</f>
        <v>6.4649400000000004</v>
      </c>
      <c r="CY95" s="218">
        <f t="shared" si="119"/>
        <v>7.6082392648711776</v>
      </c>
      <c r="CZ95" s="102">
        <f t="shared" si="120"/>
        <v>27.810357068016327</v>
      </c>
      <c r="DA95" s="102">
        <f t="shared" si="121"/>
        <v>62.27231902253925</v>
      </c>
      <c r="DB95" s="102">
        <f t="shared" si="122"/>
        <v>66.193942945840362</v>
      </c>
      <c r="DC95" s="102">
        <f t="shared" si="123"/>
        <v>27.41409781825385</v>
      </c>
      <c r="DD95" s="102">
        <f t="shared" si="124"/>
        <v>3.4393164574359822</v>
      </c>
      <c r="DE95" s="102">
        <f t="shared" si="125"/>
        <v>0.38391857978612809</v>
      </c>
      <c r="DF95" s="102">
        <f t="shared" si="126"/>
        <v>0.96364282092830877</v>
      </c>
      <c r="DG95" s="102">
        <f t="shared" si="127"/>
        <v>0.41629698751839544</v>
      </c>
      <c r="DH95" s="102">
        <f t="shared" si="128"/>
        <v>0.54506204072470921</v>
      </c>
      <c r="DI95" s="102">
        <f t="shared" si="129"/>
        <v>1.6421561570874514E-4</v>
      </c>
      <c r="DJ95" s="102">
        <f t="shared" si="130"/>
        <v>0</v>
      </c>
      <c r="DK95" s="102">
        <f t="shared" si="131"/>
        <v>1.258939504518066</v>
      </c>
      <c r="DL95" s="102">
        <f t="shared" si="132"/>
        <v>0.27849890629652346</v>
      </c>
      <c r="DM95" s="102">
        <f t="shared" si="133"/>
        <v>0</v>
      </c>
      <c r="DN95" s="102">
        <f t="shared" si="134"/>
        <v>1.1833482453988768</v>
      </c>
      <c r="DO95" s="102">
        <f t="shared" si="135"/>
        <v>0.23185612225631677</v>
      </c>
      <c r="DP95" s="105">
        <f t="shared" si="136"/>
        <v>0</v>
      </c>
      <c r="DQ95" s="106">
        <f t="shared" si="137"/>
        <v>27.810357068016327</v>
      </c>
      <c r="DR95" s="106">
        <f t="shared" si="138"/>
        <v>62.27231902253925</v>
      </c>
      <c r="DS95" s="94">
        <f t="shared" si="139"/>
        <v>0</v>
      </c>
      <c r="DT95" s="106">
        <f t="shared" si="140"/>
        <v>66.193942945840362</v>
      </c>
      <c r="DU95" s="94">
        <f t="shared" si="141"/>
        <v>0</v>
      </c>
      <c r="DV95" s="106">
        <f t="shared" si="142"/>
        <v>27.41409781825385</v>
      </c>
      <c r="DW95" s="107">
        <f t="shared" si="143"/>
        <v>0</v>
      </c>
      <c r="DX95" s="54" t="str">
        <f t="shared" si="145"/>
        <v>Ca-Mg</v>
      </c>
      <c r="DY95" s="92" t="str">
        <f t="shared" si="146"/>
        <v>HCO3-SO4</v>
      </c>
      <c r="DZ95" s="3"/>
    </row>
    <row r="96" spans="1:130" s="1" customFormat="1" x14ac:dyDescent="0.2">
      <c r="A96" s="40"/>
      <c r="B96" s="63" t="s">
        <v>237</v>
      </c>
      <c r="C96" s="82" t="s">
        <v>311</v>
      </c>
      <c r="D96" s="70" t="s">
        <v>319</v>
      </c>
      <c r="E96" s="77">
        <v>703380</v>
      </c>
      <c r="F96" s="71">
        <v>5221190</v>
      </c>
      <c r="G96" s="71">
        <v>1491</v>
      </c>
      <c r="H96" s="75">
        <v>43335</v>
      </c>
      <c r="I96" s="67">
        <v>22.1</v>
      </c>
      <c r="J96" s="113">
        <v>256</v>
      </c>
      <c r="K96" s="112">
        <f t="shared" si="144"/>
        <v>272.71060582000001</v>
      </c>
      <c r="L96" s="64">
        <v>8.16</v>
      </c>
      <c r="M96" s="73">
        <v>440.6452747252747</v>
      </c>
      <c r="N96" s="67">
        <v>7</v>
      </c>
      <c r="O96" s="201">
        <v>100</v>
      </c>
      <c r="P96" s="203">
        <v>1.81</v>
      </c>
      <c r="Q96" s="173">
        <v>7.3999999999999996E-2</v>
      </c>
      <c r="R96" s="173">
        <v>5.22</v>
      </c>
      <c r="S96" s="173">
        <v>0.249</v>
      </c>
      <c r="T96" s="173">
        <v>1.1499999999999999</v>
      </c>
      <c r="U96" s="173">
        <v>8.3960000000000008</v>
      </c>
      <c r="V96" s="173">
        <v>32.893999999999998</v>
      </c>
      <c r="W96" s="173">
        <v>0.49399999999999999</v>
      </c>
      <c r="X96" s="173">
        <v>0.56599999999999995</v>
      </c>
      <c r="Y96" s="173">
        <v>0.65600000000000003</v>
      </c>
      <c r="Z96" s="173">
        <v>0.01</v>
      </c>
      <c r="AA96" s="173">
        <v>0.42899999999999999</v>
      </c>
      <c r="AB96" s="173">
        <v>1.49</v>
      </c>
      <c r="AC96" s="173">
        <v>0</v>
      </c>
      <c r="AD96" s="173">
        <v>36.744</v>
      </c>
      <c r="AE96" s="208">
        <v>114.712148</v>
      </c>
      <c r="AF96" s="184">
        <v>4.12</v>
      </c>
      <c r="AG96" s="184">
        <v>0.09</v>
      </c>
      <c r="AH96" s="184">
        <v>0.26</v>
      </c>
      <c r="AI96" s="184">
        <v>7.0000000000000007E-2</v>
      </c>
      <c r="AJ96" s="184">
        <v>0.1</v>
      </c>
      <c r="AK96" s="184">
        <v>0</v>
      </c>
      <c r="AL96" s="184">
        <v>0.03</v>
      </c>
      <c r="AM96" s="184">
        <v>0.11</v>
      </c>
      <c r="AN96" s="184">
        <v>1.04</v>
      </c>
      <c r="AO96" s="184">
        <v>0.71</v>
      </c>
      <c r="AP96" s="189">
        <v>41.89</v>
      </c>
      <c r="AQ96" s="184">
        <v>0.42</v>
      </c>
      <c r="AR96" s="184">
        <v>3.4087000000000001</v>
      </c>
      <c r="AS96" s="184">
        <v>0</v>
      </c>
      <c r="AT96" s="184">
        <v>0.01</v>
      </c>
      <c r="AU96" s="184">
        <v>0</v>
      </c>
      <c r="AV96" s="184">
        <v>0.52</v>
      </c>
      <c r="AW96" s="184">
        <v>44.38</v>
      </c>
      <c r="AX96" s="184">
        <v>0.03</v>
      </c>
      <c r="AY96" s="184">
        <v>0.08</v>
      </c>
      <c r="AZ96" s="185">
        <v>6.22</v>
      </c>
      <c r="BA96" s="45">
        <f t="shared" si="97"/>
        <v>203.18763670000001</v>
      </c>
      <c r="BB96" s="49">
        <f t="shared" si="98"/>
        <v>5.3587981929221344</v>
      </c>
      <c r="BC96" s="210">
        <f t="shared" si="148"/>
        <v>-2.0451120504063161</v>
      </c>
      <c r="BD96" s="215" t="str">
        <f t="shared" si="99"/>
        <v>Ca-Mg</v>
      </c>
      <c r="BE96" s="44" t="str">
        <f t="shared" si="100"/>
        <v>HCO3-SO4</v>
      </c>
      <c r="BF96" s="213"/>
      <c r="BG96" s="101">
        <f t="shared" si="101"/>
        <v>5.22</v>
      </c>
      <c r="BH96" s="101">
        <f t="shared" si="102"/>
        <v>8.3960000000000008</v>
      </c>
      <c r="BI96" s="101">
        <f t="shared" si="103"/>
        <v>32.893999999999998</v>
      </c>
      <c r="BJ96" s="101">
        <f t="shared" si="104"/>
        <v>114.712148</v>
      </c>
      <c r="BK96" s="101">
        <f t="shared" si="105"/>
        <v>36.744</v>
      </c>
      <c r="BL96" s="102">
        <f t="shared" si="106"/>
        <v>0.65600000000000003</v>
      </c>
      <c r="BM96" s="101">
        <f t="shared" si="107"/>
        <v>7.3999999999999996E-2</v>
      </c>
      <c r="BN96" s="101">
        <f t="shared" si="108"/>
        <v>1.1499999999999999</v>
      </c>
      <c r="BO96" s="101">
        <f t="shared" si="109"/>
        <v>0.49399999999999999</v>
      </c>
      <c r="BP96" s="101">
        <f t="shared" si="110"/>
        <v>0.249</v>
      </c>
      <c r="BQ96" s="101">
        <f t="shared" si="111"/>
        <v>1E-4</v>
      </c>
      <c r="BR96" s="101">
        <f t="shared" si="112"/>
        <v>0</v>
      </c>
      <c r="BS96" s="101">
        <f t="shared" si="113"/>
        <v>1.49</v>
      </c>
      <c r="BT96" s="101">
        <f t="shared" si="114"/>
        <v>0.01</v>
      </c>
      <c r="BU96" s="101">
        <f t="shared" si="115"/>
        <v>0</v>
      </c>
      <c r="BV96" s="101">
        <f t="shared" si="116"/>
        <v>0.56599999999999995</v>
      </c>
      <c r="BW96" s="103">
        <f t="shared" si="117"/>
        <v>0.42899999999999999</v>
      </c>
      <c r="BX96" s="101">
        <f>BG96/Constants!C$6*Constants!D$6</f>
        <v>0.22705721667870099</v>
      </c>
      <c r="BY96" s="101">
        <f>BH96/Constants!C$9*Constants!D$9</f>
        <v>0.6908866488376878</v>
      </c>
      <c r="BZ96" s="101">
        <f>BI96/Constants!C$10*Constants!D$10</f>
        <v>1.6414990768002393</v>
      </c>
      <c r="CA96" s="101">
        <f>BJ96/Constants!C$21*Constants!D$21</f>
        <v>1.8800000000000001</v>
      </c>
      <c r="CB96" s="101">
        <f>BK96/Constants!C$20*Constants!D$20</f>
        <v>0.76500115549651992</v>
      </c>
      <c r="CC96" s="102">
        <f>BL96/Constants!C$15*Constants!D$15</f>
        <v>1.8503370659746707E-2</v>
      </c>
      <c r="CD96" s="102">
        <f>BM96/Constants!C$5*Constants!D$5</f>
        <v>1.0662824207492795E-2</v>
      </c>
      <c r="CE96" s="101">
        <f>BN96/Constants!C$8*Constants!D$8</f>
        <v>2.9413043533862083E-2</v>
      </c>
      <c r="CF96" s="102">
        <f>BO96/Constants!C$11*Constants!D$11</f>
        <v>1.1275964391691394E-2</v>
      </c>
      <c r="CG96" s="102">
        <f>BP96/Constants!C$7*Constants!D$7</f>
        <v>1.380396157065799E-2</v>
      </c>
      <c r="CH96" s="101">
        <f>BQ96/Constants!C$13*Constants!D$13</f>
        <v>3.646640532409518E-6</v>
      </c>
      <c r="CI96" s="101">
        <f>BR96/Constants!C$12*Constants!D$12</f>
        <v>0</v>
      </c>
      <c r="CJ96" s="101">
        <f>BS96/Constants!C$18*Constants!D$18</f>
        <v>2.4030358890990873E-2</v>
      </c>
      <c r="CK96" s="101">
        <f>BT96/Constants!D$18*Constants!E$18</f>
        <v>1.15E-2</v>
      </c>
      <c r="CL96" s="101">
        <f>BU96/Constants!C$19*Constants!D$19</f>
        <v>0</v>
      </c>
      <c r="CM96" s="102">
        <f>BV96/Constants!C$14/Constants!D$14</f>
        <v>2.9791982482735384E-2</v>
      </c>
      <c r="CN96" s="102">
        <f>BW96/Constants!C$17/Constants!D$17</f>
        <v>5.3689427312775331E-3</v>
      </c>
      <c r="CO96" s="217">
        <f t="shared" si="147"/>
        <v>-2.0451120504063161</v>
      </c>
      <c r="CP96" s="104">
        <f t="shared" si="118"/>
        <v>2.0451120504063161</v>
      </c>
      <c r="CQ96" s="106">
        <f>R96*Constants!E$6</f>
        <v>11.2752</v>
      </c>
      <c r="CR96" s="106">
        <f>T96*Constants!E$8</f>
        <v>2.1160000000000001</v>
      </c>
      <c r="CS96" s="106">
        <f>U96*Constants!E$9</f>
        <v>32.072720000000004</v>
      </c>
      <c r="CT96" s="106">
        <f>V96*Constants!E$10</f>
        <v>85.5244</v>
      </c>
      <c r="CU96" s="106">
        <f>AE96*Constants!E$21</f>
        <v>82.01918581999999</v>
      </c>
      <c r="CV96" s="106">
        <f>AB96*Constants!E$18</f>
        <v>1.7134999999999998</v>
      </c>
      <c r="CW96" s="106">
        <f>AD96*Constants!E$20</f>
        <v>56.585760000000001</v>
      </c>
      <c r="CX96" s="107">
        <f>Y96*Constants!E$15</f>
        <v>1.4038400000000002</v>
      </c>
      <c r="CY96" s="218">
        <f t="shared" si="119"/>
        <v>8.6511091424258577</v>
      </c>
      <c r="CZ96" s="102">
        <f t="shared" si="120"/>
        <v>26.323478687741481</v>
      </c>
      <c r="DA96" s="102">
        <f t="shared" si="121"/>
        <v>62.542771722094557</v>
      </c>
      <c r="DB96" s="102">
        <f t="shared" si="122"/>
        <v>68.758791632423481</v>
      </c>
      <c r="DC96" s="102">
        <f t="shared" si="123"/>
        <v>27.979018643270425</v>
      </c>
      <c r="DD96" s="102">
        <f t="shared" si="124"/>
        <v>0.67673904664416051</v>
      </c>
      <c r="DE96" s="102">
        <f t="shared" si="125"/>
        <v>0.4062643651448129</v>
      </c>
      <c r="DF96" s="102">
        <f t="shared" si="126"/>
        <v>1.1206666475720661</v>
      </c>
      <c r="DG96" s="102">
        <f t="shared" si="127"/>
        <v>0.42962562505409441</v>
      </c>
      <c r="DH96" s="102">
        <f t="shared" si="128"/>
        <v>0.52594486928200179</v>
      </c>
      <c r="DI96" s="102">
        <f t="shared" si="129"/>
        <v>1.3894068513008414E-4</v>
      </c>
      <c r="DJ96" s="102">
        <f t="shared" si="130"/>
        <v>0</v>
      </c>
      <c r="DK96" s="102">
        <f t="shared" si="131"/>
        <v>0.87888214884999805</v>
      </c>
      <c r="DL96" s="102">
        <f t="shared" si="132"/>
        <v>0.42059899136854784</v>
      </c>
      <c r="DM96" s="102">
        <f t="shared" si="133"/>
        <v>0</v>
      </c>
      <c r="DN96" s="102">
        <f t="shared" si="134"/>
        <v>1.0896067637485174</v>
      </c>
      <c r="DO96" s="102">
        <f t="shared" si="135"/>
        <v>0.1963627736948545</v>
      </c>
      <c r="DP96" s="105">
        <f t="shared" si="136"/>
        <v>0</v>
      </c>
      <c r="DQ96" s="106">
        <f t="shared" si="137"/>
        <v>26.323478687741481</v>
      </c>
      <c r="DR96" s="106">
        <f t="shared" si="138"/>
        <v>62.542771722094557</v>
      </c>
      <c r="DS96" s="94">
        <f t="shared" si="139"/>
        <v>0</v>
      </c>
      <c r="DT96" s="106">
        <f t="shared" si="140"/>
        <v>68.758791632423481</v>
      </c>
      <c r="DU96" s="94">
        <f t="shared" si="141"/>
        <v>0</v>
      </c>
      <c r="DV96" s="106">
        <f t="shared" si="142"/>
        <v>27.979018643270425</v>
      </c>
      <c r="DW96" s="107">
        <f t="shared" si="143"/>
        <v>0</v>
      </c>
      <c r="DX96" s="54" t="str">
        <f t="shared" si="145"/>
        <v>Ca-Mg</v>
      </c>
      <c r="DY96" s="92" t="str">
        <f t="shared" si="146"/>
        <v>HCO3-SO4</v>
      </c>
      <c r="DZ96" s="3"/>
    </row>
    <row r="97" spans="1:130" s="1" customFormat="1" x14ac:dyDescent="0.2">
      <c r="A97" s="40"/>
      <c r="B97" s="63" t="s">
        <v>238</v>
      </c>
      <c r="C97" s="82" t="s">
        <v>301</v>
      </c>
      <c r="D97" s="70" t="s">
        <v>319</v>
      </c>
      <c r="E97" s="77">
        <v>703890</v>
      </c>
      <c r="F97" s="71">
        <v>5221661</v>
      </c>
      <c r="G97" s="71">
        <v>1475</v>
      </c>
      <c r="H97" s="75">
        <v>43335</v>
      </c>
      <c r="I97" s="67">
        <v>6.1</v>
      </c>
      <c r="J97" s="113">
        <v>222</v>
      </c>
      <c r="K97" s="112">
        <f t="shared" si="144"/>
        <v>238.83351001000003</v>
      </c>
      <c r="L97" s="64">
        <v>8.11</v>
      </c>
      <c r="M97" s="73">
        <v>440.39032967032966</v>
      </c>
      <c r="N97" s="67">
        <v>10.039999999999999</v>
      </c>
      <c r="O97" s="201">
        <v>99.2</v>
      </c>
      <c r="P97" s="203">
        <v>0.88500000000000001</v>
      </c>
      <c r="Q97" s="173">
        <v>0</v>
      </c>
      <c r="R97" s="173">
        <v>0.82699999999999996</v>
      </c>
      <c r="S97" s="173">
        <v>0</v>
      </c>
      <c r="T97" s="173">
        <v>0.53300000000000003</v>
      </c>
      <c r="U97" s="173">
        <v>7.1470000000000002</v>
      </c>
      <c r="V97" s="173">
        <v>34.713000000000001</v>
      </c>
      <c r="W97" s="173">
        <v>0</v>
      </c>
      <c r="X97" s="173">
        <v>0.13</v>
      </c>
      <c r="Y97" s="173">
        <v>0.24099999999999999</v>
      </c>
      <c r="Z97" s="173">
        <v>8.9999999999999993E-3</v>
      </c>
      <c r="AA97" s="173">
        <v>0.495</v>
      </c>
      <c r="AB97" s="173">
        <v>4.2619999999999996</v>
      </c>
      <c r="AC97" s="173">
        <v>0</v>
      </c>
      <c r="AD97" s="173">
        <v>7.1470000000000002</v>
      </c>
      <c r="AE97" s="208">
        <v>142.78001400000002</v>
      </c>
      <c r="AF97" s="184">
        <v>2.76</v>
      </c>
      <c r="AG97" s="184">
        <v>0.02</v>
      </c>
      <c r="AH97" s="184">
        <v>0.05</v>
      </c>
      <c r="AI97" s="184">
        <v>0.13</v>
      </c>
      <c r="AJ97" s="184">
        <v>0.01</v>
      </c>
      <c r="AK97" s="184">
        <v>0</v>
      </c>
      <c r="AL97" s="184">
        <v>0.01</v>
      </c>
      <c r="AM97" s="184">
        <v>0.14000000000000001</v>
      </c>
      <c r="AN97" s="184">
        <v>0.6</v>
      </c>
      <c r="AO97" s="184">
        <v>0.33</v>
      </c>
      <c r="AP97" s="184">
        <v>3.87</v>
      </c>
      <c r="AQ97" s="184">
        <v>0.8</v>
      </c>
      <c r="AR97" s="184">
        <v>1.3210999999999999</v>
      </c>
      <c r="AS97" s="184">
        <v>0.01</v>
      </c>
      <c r="AT97" s="184">
        <v>0.01</v>
      </c>
      <c r="AU97" s="184">
        <v>0</v>
      </c>
      <c r="AV97" s="184">
        <v>0.42</v>
      </c>
      <c r="AW97" s="184">
        <v>50.7</v>
      </c>
      <c r="AX97" s="184">
        <v>0</v>
      </c>
      <c r="AY97" s="184">
        <v>0.05</v>
      </c>
      <c r="AZ97" s="185">
        <v>1.37</v>
      </c>
      <c r="BA97" s="45">
        <f t="shared" si="97"/>
        <v>198.34661510000001</v>
      </c>
      <c r="BB97" s="49">
        <f t="shared" si="98"/>
        <v>4.9577073124582522</v>
      </c>
      <c r="BC97" s="210">
        <f t="shared" si="148"/>
        <v>-4.391828388569289</v>
      </c>
      <c r="BD97" s="215" t="str">
        <f t="shared" si="99"/>
        <v>Ca-Mg</v>
      </c>
      <c r="BE97" s="44" t="str">
        <f t="shared" si="100"/>
        <v>HCO3</v>
      </c>
      <c r="BF97" s="213"/>
      <c r="BG97" s="101">
        <f t="shared" si="101"/>
        <v>0.82699999999999996</v>
      </c>
      <c r="BH97" s="101">
        <f t="shared" si="102"/>
        <v>7.1470000000000002</v>
      </c>
      <c r="BI97" s="101">
        <f t="shared" si="103"/>
        <v>34.713000000000001</v>
      </c>
      <c r="BJ97" s="101">
        <f t="shared" si="104"/>
        <v>142.78001400000002</v>
      </c>
      <c r="BK97" s="101">
        <f t="shared" si="105"/>
        <v>7.1470000000000002</v>
      </c>
      <c r="BL97" s="102">
        <f t="shared" si="106"/>
        <v>0.24099999999999999</v>
      </c>
      <c r="BM97" s="101">
        <f t="shared" si="107"/>
        <v>0</v>
      </c>
      <c r="BN97" s="101">
        <f t="shared" si="108"/>
        <v>0.53300000000000003</v>
      </c>
      <c r="BO97" s="101">
        <f t="shared" si="109"/>
        <v>0</v>
      </c>
      <c r="BP97" s="101">
        <f t="shared" si="110"/>
        <v>0</v>
      </c>
      <c r="BQ97" s="101">
        <f t="shared" si="111"/>
        <v>1.0000000000000001E-5</v>
      </c>
      <c r="BR97" s="101">
        <f t="shared" si="112"/>
        <v>0</v>
      </c>
      <c r="BS97" s="101">
        <f t="shared" si="113"/>
        <v>4.2619999999999996</v>
      </c>
      <c r="BT97" s="101">
        <f t="shared" si="114"/>
        <v>8.9999999999999993E-3</v>
      </c>
      <c r="BU97" s="101">
        <f t="shared" si="115"/>
        <v>0</v>
      </c>
      <c r="BV97" s="101">
        <f t="shared" si="116"/>
        <v>0.13</v>
      </c>
      <c r="BW97" s="103">
        <f t="shared" si="117"/>
        <v>0.495</v>
      </c>
      <c r="BX97" s="101">
        <f>BG97/Constants!C$6*Constants!D$6</f>
        <v>3.5972474749671593E-2</v>
      </c>
      <c r="BY97" s="101">
        <f>BH97/Constants!C$9*Constants!D$9</f>
        <v>0.58810944250154296</v>
      </c>
      <c r="BZ97" s="101">
        <f>BI97/Constants!C$10*Constants!D$10</f>
        <v>1.7322720694645442</v>
      </c>
      <c r="CA97" s="101">
        <f>BJ97/Constants!C$21*Constants!D$21</f>
        <v>2.3400000000000003</v>
      </c>
      <c r="CB97" s="101">
        <f>BK97/Constants!C$20*Constants!D$20</f>
        <v>0.14879880411315122</v>
      </c>
      <c r="CC97" s="102">
        <f>BL97/Constants!C$15*Constants!D$15</f>
        <v>6.7977322088398715E-3</v>
      </c>
      <c r="CD97" s="102">
        <f>BM97/Constants!C$5*Constants!D$5</f>
        <v>0</v>
      </c>
      <c r="CE97" s="101">
        <f>BN97/Constants!C$8*Constants!D$8</f>
        <v>1.363230626395521E-2</v>
      </c>
      <c r="CF97" s="102">
        <f>BO97/Constants!C$11*Constants!D$11</f>
        <v>0</v>
      </c>
      <c r="CG97" s="102">
        <f>BP97/Constants!C$7*Constants!D$7</f>
        <v>0</v>
      </c>
      <c r="CH97" s="101">
        <f>BQ97/Constants!C$13*Constants!D$13</f>
        <v>3.6466405324095183E-7</v>
      </c>
      <c r="CI97" s="101">
        <f>BR97/Constants!C$12*Constants!D$12</f>
        <v>0</v>
      </c>
      <c r="CJ97" s="101">
        <f>BS97/Constants!C$18*Constants!D$18</f>
        <v>6.8736503082820866E-2</v>
      </c>
      <c r="CK97" s="101">
        <f>BT97/Constants!D$18*Constants!E$18</f>
        <v>1.0349999999999998E-2</v>
      </c>
      <c r="CL97" s="101">
        <f>BU97/Constants!C$19*Constants!D$19</f>
        <v>0</v>
      </c>
      <c r="CM97" s="102">
        <f>BV97/Constants!C$14/Constants!D$14</f>
        <v>6.8426814889674921E-3</v>
      </c>
      <c r="CN97" s="102">
        <f>BW97/Constants!C$17/Constants!D$17</f>
        <v>6.1949339207048463E-3</v>
      </c>
      <c r="CO97" s="217">
        <f t="shared" si="147"/>
        <v>-4.391828388569289</v>
      </c>
      <c r="CP97" s="104">
        <f t="shared" si="118"/>
        <v>4.391828388569289</v>
      </c>
      <c r="CQ97" s="106">
        <f>R97*Constants!E$6</f>
        <v>1.7863200000000001</v>
      </c>
      <c r="CR97" s="106">
        <f>T97*Constants!E$8</f>
        <v>0.98072000000000015</v>
      </c>
      <c r="CS97" s="106">
        <f>U97*Constants!E$9</f>
        <v>27.301539999999999</v>
      </c>
      <c r="CT97" s="106">
        <f>V97*Constants!E$10</f>
        <v>90.253800000000012</v>
      </c>
      <c r="CU97" s="106">
        <f>AE97*Constants!E$21</f>
        <v>102.08771001000001</v>
      </c>
      <c r="CV97" s="106">
        <f>AB97*Constants!E$18</f>
        <v>4.9012999999999991</v>
      </c>
      <c r="CW97" s="106">
        <f>AD97*Constants!E$20</f>
        <v>11.00638</v>
      </c>
      <c r="CX97" s="107">
        <f>Y97*Constants!E$15</f>
        <v>0.51573999999999998</v>
      </c>
      <c r="CY97" s="218">
        <f t="shared" si="119"/>
        <v>1.5178344837365163</v>
      </c>
      <c r="CZ97" s="102">
        <f t="shared" si="120"/>
        <v>24.814884109357788</v>
      </c>
      <c r="DA97" s="102">
        <f t="shared" si="121"/>
        <v>73.092059985973208</v>
      </c>
      <c r="DB97" s="102">
        <f t="shared" si="122"/>
        <v>90.427071239177351</v>
      </c>
      <c r="DC97" s="102">
        <f t="shared" si="123"/>
        <v>5.7501880597625297</v>
      </c>
      <c r="DD97" s="102">
        <f t="shared" si="124"/>
        <v>0.26269188662974929</v>
      </c>
      <c r="DE97" s="102">
        <f t="shared" si="125"/>
        <v>0</v>
      </c>
      <c r="DF97" s="102">
        <f t="shared" si="126"/>
        <v>0.57520603417693517</v>
      </c>
      <c r="DG97" s="102">
        <f t="shared" si="127"/>
        <v>0</v>
      </c>
      <c r="DH97" s="102">
        <f t="shared" si="128"/>
        <v>0</v>
      </c>
      <c r="DI97" s="102">
        <f t="shared" si="129"/>
        <v>1.5386755535725232E-5</v>
      </c>
      <c r="DJ97" s="102">
        <f t="shared" si="130"/>
        <v>0</v>
      </c>
      <c r="DK97" s="102">
        <f t="shared" si="131"/>
        <v>2.6562566927359721</v>
      </c>
      <c r="DL97" s="102">
        <f t="shared" si="132"/>
        <v>0.39996589201943811</v>
      </c>
      <c r="DM97" s="102">
        <f t="shared" si="133"/>
        <v>0</v>
      </c>
      <c r="DN97" s="102">
        <f t="shared" si="134"/>
        <v>0.26442890874780489</v>
      </c>
      <c r="DO97" s="102">
        <f t="shared" si="135"/>
        <v>0.23939732092716803</v>
      </c>
      <c r="DP97" s="105">
        <f t="shared" si="136"/>
        <v>0</v>
      </c>
      <c r="DQ97" s="106">
        <f t="shared" si="137"/>
        <v>24.814884109357788</v>
      </c>
      <c r="DR97" s="106">
        <f t="shared" si="138"/>
        <v>73.092059985973208</v>
      </c>
      <c r="DS97" s="94">
        <f t="shared" si="139"/>
        <v>0</v>
      </c>
      <c r="DT97" s="106">
        <f t="shared" si="140"/>
        <v>90.427071239177351</v>
      </c>
      <c r="DU97" s="94">
        <f t="shared" si="141"/>
        <v>0</v>
      </c>
      <c r="DV97" s="106">
        <f t="shared" si="142"/>
        <v>0</v>
      </c>
      <c r="DW97" s="107">
        <f t="shared" si="143"/>
        <v>0</v>
      </c>
      <c r="DX97" s="54" t="str">
        <f t="shared" si="145"/>
        <v>Ca-Mg</v>
      </c>
      <c r="DY97" s="92" t="str">
        <f t="shared" si="146"/>
        <v>HCO3</v>
      </c>
      <c r="DZ97" s="3"/>
    </row>
    <row r="98" spans="1:130" s="1" customFormat="1" x14ac:dyDescent="0.2">
      <c r="A98" s="40"/>
      <c r="B98" s="63" t="s">
        <v>239</v>
      </c>
      <c r="C98" s="82" t="s">
        <v>304</v>
      </c>
      <c r="D98" s="70" t="s">
        <v>319</v>
      </c>
      <c r="E98" s="77">
        <v>704870</v>
      </c>
      <c r="F98" s="71">
        <v>5223534</v>
      </c>
      <c r="G98" s="71">
        <v>1377</v>
      </c>
      <c r="H98" s="75">
        <v>43339</v>
      </c>
      <c r="I98" s="68">
        <v>7.3</v>
      </c>
      <c r="J98" s="113">
        <v>611</v>
      </c>
      <c r="K98" s="112">
        <f t="shared" si="144"/>
        <v>786.42137750000006</v>
      </c>
      <c r="L98" s="65">
        <v>7.61</v>
      </c>
      <c r="M98" s="73">
        <v>514.50945054945055</v>
      </c>
      <c r="N98" s="67">
        <v>8.5</v>
      </c>
      <c r="O98" s="201">
        <v>83.5</v>
      </c>
      <c r="P98" s="207">
        <v>0.01</v>
      </c>
      <c r="Q98" s="173">
        <v>0</v>
      </c>
      <c r="R98" s="173">
        <v>5.4279000000000002</v>
      </c>
      <c r="S98" s="176">
        <v>0.84915000000000007</v>
      </c>
      <c r="T98" s="173">
        <v>0.72260999999999997</v>
      </c>
      <c r="U98" s="173">
        <v>20.49615</v>
      </c>
      <c r="V98" s="173">
        <v>98.744489999999999</v>
      </c>
      <c r="W98" s="173">
        <v>1.98468</v>
      </c>
      <c r="X98" s="173">
        <v>3.9960000000000002E-2</v>
      </c>
      <c r="Y98" s="173">
        <v>7.88544</v>
      </c>
      <c r="Z98" s="173">
        <v>0</v>
      </c>
      <c r="AA98" s="173">
        <v>0.86913000000000007</v>
      </c>
      <c r="AB98" s="173">
        <v>3.2534100000000001</v>
      </c>
      <c r="AC98" s="173">
        <v>0</v>
      </c>
      <c r="AD98" s="173">
        <v>150.53264999999999</v>
      </c>
      <c r="AE98" s="209">
        <v>260</v>
      </c>
      <c r="AF98" s="186">
        <v>2.94</v>
      </c>
      <c r="AG98" s="186">
        <v>0.06</v>
      </c>
      <c r="AH98" s="186">
        <v>0.03</v>
      </c>
      <c r="AI98" s="186">
        <v>0.06</v>
      </c>
      <c r="AJ98" s="186">
        <v>1.74</v>
      </c>
      <c r="AK98" s="186">
        <v>2.8</v>
      </c>
      <c r="AL98" s="186">
        <v>0.01</v>
      </c>
      <c r="AM98" s="186">
        <v>0.48</v>
      </c>
      <c r="AN98" s="186">
        <v>2.75</v>
      </c>
      <c r="AO98" s="186">
        <v>1.7</v>
      </c>
      <c r="AP98" s="186">
        <v>0.67</v>
      </c>
      <c r="AQ98" s="186">
        <v>0.79</v>
      </c>
      <c r="AR98" s="186">
        <v>0.54359999999999997</v>
      </c>
      <c r="AS98" s="186">
        <v>0</v>
      </c>
      <c r="AT98" s="186">
        <v>0.01</v>
      </c>
      <c r="AU98" s="186">
        <v>0</v>
      </c>
      <c r="AV98" s="186">
        <v>0.13</v>
      </c>
      <c r="AW98" s="186">
        <v>22.3</v>
      </c>
      <c r="AX98" s="186">
        <v>0.01</v>
      </c>
      <c r="AY98" s="186">
        <v>0.06</v>
      </c>
      <c r="AZ98" s="187">
        <v>5.0999999999999996</v>
      </c>
      <c r="BA98" s="45">
        <f t="shared" si="97"/>
        <v>550.84775360000003</v>
      </c>
      <c r="BB98" s="49">
        <f t="shared" si="98"/>
        <v>14.644341378006802</v>
      </c>
      <c r="BC98" s="210">
        <f t="shared" si="148"/>
        <v>-4.9282292939781618</v>
      </c>
      <c r="BD98" s="215" t="str">
        <f t="shared" si="99"/>
        <v>Ca-Mg</v>
      </c>
      <c r="BE98" s="44" t="str">
        <f t="shared" si="100"/>
        <v>HCO3-SO4</v>
      </c>
      <c r="BF98" s="213" t="s">
        <v>352</v>
      </c>
      <c r="BG98" s="101">
        <f t="shared" si="101"/>
        <v>5.4279000000000002</v>
      </c>
      <c r="BH98" s="101">
        <f t="shared" si="102"/>
        <v>20.49615</v>
      </c>
      <c r="BI98" s="101">
        <f t="shared" si="103"/>
        <v>98.744489999999999</v>
      </c>
      <c r="BJ98" s="101">
        <f t="shared" si="104"/>
        <v>260</v>
      </c>
      <c r="BK98" s="101">
        <f t="shared" si="105"/>
        <v>150.53264999999999</v>
      </c>
      <c r="BL98" s="102">
        <f t="shared" si="106"/>
        <v>7.88544</v>
      </c>
      <c r="BM98" s="101">
        <f t="shared" si="107"/>
        <v>0</v>
      </c>
      <c r="BN98" s="101">
        <f t="shared" si="108"/>
        <v>0.72260999999999997</v>
      </c>
      <c r="BO98" s="101">
        <f t="shared" si="109"/>
        <v>1.98468</v>
      </c>
      <c r="BP98" s="101">
        <f t="shared" si="110"/>
        <v>0.84915000000000007</v>
      </c>
      <c r="BQ98" s="101">
        <f t="shared" si="111"/>
        <v>1.74E-3</v>
      </c>
      <c r="BR98" s="101">
        <f t="shared" si="112"/>
        <v>2.8E-3</v>
      </c>
      <c r="BS98" s="101">
        <f t="shared" si="113"/>
        <v>3.2534100000000001</v>
      </c>
      <c r="BT98" s="101">
        <f t="shared" si="114"/>
        <v>0</v>
      </c>
      <c r="BU98" s="101">
        <f t="shared" si="115"/>
        <v>0</v>
      </c>
      <c r="BV98" s="101">
        <f t="shared" si="116"/>
        <v>3.9960000000000002E-2</v>
      </c>
      <c r="BW98" s="103">
        <f t="shared" si="117"/>
        <v>0.86913000000000007</v>
      </c>
      <c r="BX98" s="101">
        <f>BG98/Constants!C$6*Constants!D$6</f>
        <v>0.23610035754986997</v>
      </c>
      <c r="BY98" s="101">
        <f>BH98/Constants!C$9*Constants!D$9</f>
        <v>1.6865788932318453</v>
      </c>
      <c r="BZ98" s="101">
        <f>BI98/Constants!C$10*Constants!D$10</f>
        <v>4.9276156494835064</v>
      </c>
      <c r="CA98" s="101">
        <f>BJ98/Constants!C$21*Constants!D$21</f>
        <v>4.2611005767235746</v>
      </c>
      <c r="CB98" s="101">
        <f>BK98/Constants!C$20*Constants!D$20</f>
        <v>3.1340532111352384</v>
      </c>
      <c r="CC98" s="102">
        <f>BL98/Constants!C$15*Constants!D$15</f>
        <v>0.22241954136462358</v>
      </c>
      <c r="CD98" s="102">
        <f>BM98/Constants!C$5*Constants!D$5</f>
        <v>0</v>
      </c>
      <c r="CE98" s="101">
        <f>BN98/Constants!C$8*Constants!D$8</f>
        <v>1.8481877728699199E-2</v>
      </c>
      <c r="CF98" s="102">
        <f>BO98/Constants!C$11*Constants!D$11</f>
        <v>4.5301985847979911E-2</v>
      </c>
      <c r="CG98" s="102">
        <f>BP98/Constants!C$7*Constants!D$7</f>
        <v>4.7074835211743903E-2</v>
      </c>
      <c r="CH98" s="101">
        <f>BQ98/Constants!C$13*Constants!D$13</f>
        <v>6.3451545263925604E-5</v>
      </c>
      <c r="CI98" s="101">
        <f>BR98/Constants!C$12*Constants!D$12</f>
        <v>1.0027755394395202E-4</v>
      </c>
      <c r="CJ98" s="101">
        <f>BS98/Constants!C$18*Constants!D$18</f>
        <v>5.2470207999690349E-2</v>
      </c>
      <c r="CK98" s="101">
        <f>BT98/Constants!D$18*Constants!E$18</f>
        <v>0</v>
      </c>
      <c r="CL98" s="101">
        <f>BU98/Constants!C$19*Constants!D$19</f>
        <v>0</v>
      </c>
      <c r="CM98" s="102">
        <f>BV98/Constants!C$14/Constants!D$14</f>
        <v>2.1033350176857001E-3</v>
      </c>
      <c r="CN98" s="102">
        <f>BW98/Constants!C$17/Constants!D$17</f>
        <v>1.0877177613135764E-2</v>
      </c>
      <c r="CO98" s="217">
        <f t="shared" si="147"/>
        <v>-4.9282292939781618</v>
      </c>
      <c r="CP98" s="104">
        <f t="shared" si="118"/>
        <v>4.9282292939781618</v>
      </c>
      <c r="CQ98" s="106">
        <f>R98*Constants!E$6</f>
        <v>11.724264000000002</v>
      </c>
      <c r="CR98" s="106">
        <f>T98*Constants!E$8</f>
        <v>1.3296024</v>
      </c>
      <c r="CS98" s="106">
        <f>U98*Constants!E$9</f>
        <v>78.295293000000001</v>
      </c>
      <c r="CT98" s="106">
        <f>V98*Constants!E$10</f>
        <v>256.73567400000002</v>
      </c>
      <c r="CU98" s="106">
        <f>AE98*Constants!E$21</f>
        <v>185.9</v>
      </c>
      <c r="CV98" s="106">
        <f>AB98*Constants!E$18</f>
        <v>3.7414215</v>
      </c>
      <c r="CW98" s="106">
        <f>AD98*Constants!E$20</f>
        <v>231.82028099999999</v>
      </c>
      <c r="CX98" s="107">
        <f>Y98*Constants!E$15</f>
        <v>16.8748416</v>
      </c>
      <c r="CY98" s="218">
        <f t="shared" si="119"/>
        <v>3.3916045831589456</v>
      </c>
      <c r="CZ98" s="102">
        <f t="shared" si="120"/>
        <v>24.227869722459126</v>
      </c>
      <c r="DA98" s="102">
        <f t="shared" si="121"/>
        <v>70.785677727336463</v>
      </c>
      <c r="DB98" s="102">
        <f t="shared" si="122"/>
        <v>55.461242201950114</v>
      </c>
      <c r="DC98" s="102">
        <f t="shared" si="123"/>
        <v>40.791922435734342</v>
      </c>
      <c r="DD98" s="102">
        <f t="shared" si="124"/>
        <v>2.8949478736676832</v>
      </c>
      <c r="DE98" s="102">
        <f t="shared" si="125"/>
        <v>0</v>
      </c>
      <c r="DF98" s="102">
        <f t="shared" si="126"/>
        <v>0.26549396985474394</v>
      </c>
      <c r="DG98" s="102">
        <f t="shared" si="127"/>
        <v>0.65076742967556334</v>
      </c>
      <c r="DH98" s="102">
        <f t="shared" si="128"/>
        <v>0.67623458309197582</v>
      </c>
      <c r="DI98" s="102">
        <f t="shared" si="129"/>
        <v>9.1148761466907779E-4</v>
      </c>
      <c r="DJ98" s="102">
        <f t="shared" si="130"/>
        <v>1.4404968085337971E-3</v>
      </c>
      <c r="DK98" s="102">
        <f t="shared" si="131"/>
        <v>0.68293692248285742</v>
      </c>
      <c r="DL98" s="102">
        <f t="shared" si="132"/>
        <v>0</v>
      </c>
      <c r="DM98" s="102">
        <f t="shared" si="133"/>
        <v>0</v>
      </c>
      <c r="DN98" s="102">
        <f t="shared" si="134"/>
        <v>2.7376395076176858E-2</v>
      </c>
      <c r="DO98" s="102">
        <f t="shared" si="135"/>
        <v>0.14157417108882453</v>
      </c>
      <c r="DP98" s="105">
        <f t="shared" si="136"/>
        <v>0</v>
      </c>
      <c r="DQ98" s="106">
        <f t="shared" si="137"/>
        <v>24.227869722459126</v>
      </c>
      <c r="DR98" s="106">
        <f t="shared" si="138"/>
        <v>70.785677727336463</v>
      </c>
      <c r="DS98" s="94">
        <f t="shared" si="139"/>
        <v>0</v>
      </c>
      <c r="DT98" s="106">
        <f t="shared" si="140"/>
        <v>55.461242201950114</v>
      </c>
      <c r="DU98" s="94">
        <f t="shared" si="141"/>
        <v>0</v>
      </c>
      <c r="DV98" s="106">
        <f t="shared" si="142"/>
        <v>40.791922435734342</v>
      </c>
      <c r="DW98" s="107">
        <f t="shared" si="143"/>
        <v>0</v>
      </c>
      <c r="DX98" s="54" t="str">
        <f t="shared" si="145"/>
        <v>Ca-Mg</v>
      </c>
      <c r="DY98" s="92" t="str">
        <f t="shared" si="146"/>
        <v>HCO3-SO4</v>
      </c>
      <c r="DZ98" s="3"/>
    </row>
    <row r="99" spans="1:130" s="1" customFormat="1" x14ac:dyDescent="0.2">
      <c r="A99" s="39"/>
      <c r="B99" s="63" t="s">
        <v>240</v>
      </c>
      <c r="C99" s="82" t="s">
        <v>304</v>
      </c>
      <c r="D99" s="70" t="s">
        <v>319</v>
      </c>
      <c r="E99" s="77">
        <v>704248</v>
      </c>
      <c r="F99" s="71">
        <v>5222415</v>
      </c>
      <c r="G99" s="71">
        <v>1404</v>
      </c>
      <c r="H99" s="75">
        <v>43341</v>
      </c>
      <c r="I99" s="68">
        <v>13.4</v>
      </c>
      <c r="J99" s="113">
        <v>330</v>
      </c>
      <c r="K99" s="112">
        <f t="shared" si="144"/>
        <v>337.27989855999999</v>
      </c>
      <c r="L99" s="65">
        <v>7.96</v>
      </c>
      <c r="M99" s="73">
        <v>465.0316483516483</v>
      </c>
      <c r="N99" s="67">
        <v>9.6999999999999993</v>
      </c>
      <c r="O99" s="201">
        <v>110</v>
      </c>
      <c r="P99" s="204">
        <v>7.4999999999999997E-2</v>
      </c>
      <c r="Q99" s="173">
        <v>0</v>
      </c>
      <c r="R99" s="173">
        <v>0.69799999999999995</v>
      </c>
      <c r="S99" s="173">
        <v>0</v>
      </c>
      <c r="T99" s="173">
        <v>9.1999999999999998E-2</v>
      </c>
      <c r="U99" s="173">
        <v>5.556</v>
      </c>
      <c r="V99" s="173">
        <v>59.865000000000002</v>
      </c>
      <c r="W99" s="173">
        <v>1.214</v>
      </c>
      <c r="X99" s="173">
        <v>1.4E-2</v>
      </c>
      <c r="Y99" s="173">
        <v>0.83</v>
      </c>
      <c r="Z99" s="173">
        <v>1.2999999999999999E-2</v>
      </c>
      <c r="AA99" s="173">
        <v>0.67</v>
      </c>
      <c r="AB99" s="173">
        <v>2.2989999999999999</v>
      </c>
      <c r="AC99" s="173">
        <v>0</v>
      </c>
      <c r="AD99" s="173">
        <v>14.08</v>
      </c>
      <c r="AE99" s="208">
        <v>185.491984</v>
      </c>
      <c r="AF99" s="186">
        <v>4.63</v>
      </c>
      <c r="AG99" s="186">
        <v>0.1</v>
      </c>
      <c r="AH99" s="186">
        <v>0.02</v>
      </c>
      <c r="AI99" s="186">
        <v>0.06</v>
      </c>
      <c r="AJ99" s="186">
        <v>4.21</v>
      </c>
      <c r="AK99" s="186">
        <v>2.69</v>
      </c>
      <c r="AL99" s="186">
        <v>0</v>
      </c>
      <c r="AM99" s="186">
        <v>0.25</v>
      </c>
      <c r="AN99" s="186">
        <v>4.17</v>
      </c>
      <c r="AO99" s="186">
        <v>3.83</v>
      </c>
      <c r="AP99" s="186">
        <v>0.35</v>
      </c>
      <c r="AQ99" s="186">
        <v>1.24</v>
      </c>
      <c r="AR99" s="186">
        <v>4.1000000000000003E-3</v>
      </c>
      <c r="AS99" s="186">
        <v>0</v>
      </c>
      <c r="AT99" s="186">
        <v>0.01</v>
      </c>
      <c r="AU99" s="186">
        <v>0</v>
      </c>
      <c r="AV99" s="186">
        <v>0.05</v>
      </c>
      <c r="AW99" s="186">
        <v>3.79</v>
      </c>
      <c r="AX99" s="186">
        <v>0</v>
      </c>
      <c r="AY99" s="186">
        <v>0.13</v>
      </c>
      <c r="AZ99" s="187">
        <v>0.4</v>
      </c>
      <c r="BA99" s="45">
        <f t="shared" si="97"/>
        <v>270.84891809999999</v>
      </c>
      <c r="BB99" s="49">
        <f t="shared" si="98"/>
        <v>6.9229923031237419</v>
      </c>
      <c r="BC99" s="210">
        <f t="shared" si="148"/>
        <v>1.2651469618525566</v>
      </c>
      <c r="BD99" s="215" t="str">
        <f t="shared" si="99"/>
        <v>Ca</v>
      </c>
      <c r="BE99" s="44" t="str">
        <f t="shared" si="100"/>
        <v>HCO3</v>
      </c>
      <c r="BF99" s="213"/>
      <c r="BG99" s="101">
        <f t="shared" si="101"/>
        <v>0.69799999999999995</v>
      </c>
      <c r="BH99" s="101">
        <f t="shared" si="102"/>
        <v>5.556</v>
      </c>
      <c r="BI99" s="101">
        <f t="shared" si="103"/>
        <v>59.865000000000002</v>
      </c>
      <c r="BJ99" s="101">
        <f t="shared" si="104"/>
        <v>185.491984</v>
      </c>
      <c r="BK99" s="101">
        <f t="shared" si="105"/>
        <v>14.08</v>
      </c>
      <c r="BL99" s="102">
        <f t="shared" si="106"/>
        <v>0.83</v>
      </c>
      <c r="BM99" s="101">
        <f t="shared" si="107"/>
        <v>0</v>
      </c>
      <c r="BN99" s="101">
        <f t="shared" si="108"/>
        <v>9.1999999999999998E-2</v>
      </c>
      <c r="BO99" s="101">
        <f t="shared" si="109"/>
        <v>1.214</v>
      </c>
      <c r="BP99" s="101">
        <f t="shared" si="110"/>
        <v>0</v>
      </c>
      <c r="BQ99" s="101">
        <f t="shared" si="111"/>
        <v>4.2100000000000002E-3</v>
      </c>
      <c r="BR99" s="101">
        <f t="shared" si="112"/>
        <v>2.6900000000000001E-3</v>
      </c>
      <c r="BS99" s="101">
        <f t="shared" si="113"/>
        <v>2.2989999999999999</v>
      </c>
      <c r="BT99" s="101">
        <f t="shared" si="114"/>
        <v>1.2999999999999999E-2</v>
      </c>
      <c r="BU99" s="101">
        <f t="shared" si="115"/>
        <v>0</v>
      </c>
      <c r="BV99" s="101">
        <f t="shared" si="116"/>
        <v>1.4E-2</v>
      </c>
      <c r="BW99" s="103">
        <f t="shared" si="117"/>
        <v>0.67</v>
      </c>
      <c r="BX99" s="101">
        <f>BG99/Constants!C$6*Constants!D$6</f>
        <v>3.036129065933588E-2</v>
      </c>
      <c r="BY99" s="101">
        <f>BH99/Constants!C$9*Constants!D$9</f>
        <v>0.45718987862579719</v>
      </c>
      <c r="BZ99" s="101">
        <f>BI99/Constants!C$10*Constants!D$10</f>
        <v>2.9874245221817453</v>
      </c>
      <c r="CA99" s="101">
        <f>BJ99/Constants!C$21*Constants!D$21</f>
        <v>3.04</v>
      </c>
      <c r="CB99" s="101">
        <f>BK99/Constants!C$20*Constants!D$20</f>
        <v>0.29314218020332572</v>
      </c>
      <c r="CC99" s="102">
        <f>BL99/Constants!C$15*Constants!D$15</f>
        <v>2.3411276901813667E-2</v>
      </c>
      <c r="CD99" s="102">
        <f>BM99/Constants!C$5*Constants!D$5</f>
        <v>0</v>
      </c>
      <c r="CE99" s="101">
        <f>BN99/Constants!C$8*Constants!D$8</f>
        <v>2.3530434827089665E-3</v>
      </c>
      <c r="CF99" s="102">
        <f>BO99/Constants!C$11*Constants!D$11</f>
        <v>2.7710568363387353E-2</v>
      </c>
      <c r="CG99" s="102">
        <f>BP99/Constants!C$7*Constants!D$7</f>
        <v>0</v>
      </c>
      <c r="CH99" s="101">
        <f>BQ99/Constants!C$13*Constants!D$13</f>
        <v>1.5352356641444071E-4</v>
      </c>
      <c r="CI99" s="101">
        <f>BR99/Constants!C$12*Constants!D$12</f>
        <v>9.6338078610439621E-5</v>
      </c>
      <c r="CJ99" s="101">
        <f>BS99/Constants!C$18*Constants!D$18</f>
        <v>3.7077714825763768E-2</v>
      </c>
      <c r="CK99" s="101">
        <f>BT99/Constants!D$18*Constants!E$18</f>
        <v>1.4949999999999998E-2</v>
      </c>
      <c r="CL99" s="101">
        <f>BU99/Constants!C$19*Constants!D$19</f>
        <v>0</v>
      </c>
      <c r="CM99" s="102">
        <f>BV99/Constants!C$14/Constants!D$14</f>
        <v>7.3690416035034534E-4</v>
      </c>
      <c r="CN99" s="102">
        <f>BW99/Constants!C$17/Constants!D$17</f>
        <v>8.3850620744893873E-3</v>
      </c>
      <c r="CO99" s="217">
        <f t="shared" si="147"/>
        <v>1.2651469618525566</v>
      </c>
      <c r="CP99" s="104">
        <f t="shared" si="118"/>
        <v>1.2651469618525566</v>
      </c>
      <c r="CQ99" s="106">
        <f>R99*Constants!E$6</f>
        <v>1.5076799999999999</v>
      </c>
      <c r="CR99" s="106">
        <f>T99*Constants!E$8</f>
        <v>0.16928000000000001</v>
      </c>
      <c r="CS99" s="106">
        <f>U99*Constants!E$9</f>
        <v>21.22392</v>
      </c>
      <c r="CT99" s="106">
        <f>V99*Constants!E$10</f>
        <v>155.649</v>
      </c>
      <c r="CU99" s="106">
        <f>AE99*Constants!E$21</f>
        <v>132.62676855999999</v>
      </c>
      <c r="CV99" s="106">
        <f>AB99*Constants!E$18</f>
        <v>2.6438499999999996</v>
      </c>
      <c r="CW99" s="106">
        <f>AD99*Constants!E$20</f>
        <v>21.683199999999999</v>
      </c>
      <c r="CX99" s="107">
        <f>Y99*Constants!E$15</f>
        <v>1.7762</v>
      </c>
      <c r="CY99" s="218">
        <f t="shared" si="119"/>
        <v>0.86615652034800605</v>
      </c>
      <c r="CZ99" s="102">
        <f t="shared" si="120"/>
        <v>13.042857724728549</v>
      </c>
      <c r="DA99" s="102">
        <f t="shared" si="121"/>
        <v>85.226193377901851</v>
      </c>
      <c r="DB99" s="102">
        <f t="shared" si="122"/>
        <v>88.948626522066704</v>
      </c>
      <c r="DC99" s="102">
        <f t="shared" si="123"/>
        <v>8.5771691792006575</v>
      </c>
      <c r="DD99" s="102">
        <f t="shared" si="124"/>
        <v>0.68500030445529958</v>
      </c>
      <c r="DE99" s="102">
        <f t="shared" si="125"/>
        <v>0</v>
      </c>
      <c r="DF99" s="102">
        <f t="shared" si="126"/>
        <v>6.712837007092283E-2</v>
      </c>
      <c r="DG99" s="102">
        <f t="shared" si="127"/>
        <v>0.79053587476910436</v>
      </c>
      <c r="DH99" s="102">
        <f t="shared" si="128"/>
        <v>0</v>
      </c>
      <c r="DI99" s="102">
        <f t="shared" si="129"/>
        <v>4.3797689488559001E-3</v>
      </c>
      <c r="DJ99" s="102">
        <f t="shared" si="130"/>
        <v>2.7483632327261636E-3</v>
      </c>
      <c r="DK99" s="102">
        <f t="shared" si="131"/>
        <v>1.0848723053712359</v>
      </c>
      <c r="DL99" s="102">
        <f t="shared" si="132"/>
        <v>0.43742827845555821</v>
      </c>
      <c r="DM99" s="102">
        <f t="shared" si="133"/>
        <v>0</v>
      </c>
      <c r="DN99" s="102">
        <f t="shared" si="134"/>
        <v>2.156138583603948E-2</v>
      </c>
      <c r="DO99" s="102">
        <f t="shared" si="135"/>
        <v>0.24534202461450735</v>
      </c>
      <c r="DP99" s="105">
        <f t="shared" si="136"/>
        <v>0</v>
      </c>
      <c r="DQ99" s="106">
        <f t="shared" si="137"/>
        <v>0</v>
      </c>
      <c r="DR99" s="106">
        <f t="shared" si="138"/>
        <v>85.226193377901851</v>
      </c>
      <c r="DS99" s="94">
        <f t="shared" si="139"/>
        <v>0</v>
      </c>
      <c r="DT99" s="106">
        <f t="shared" si="140"/>
        <v>88.948626522066704</v>
      </c>
      <c r="DU99" s="94">
        <f t="shared" si="141"/>
        <v>0</v>
      </c>
      <c r="DV99" s="106">
        <f t="shared" si="142"/>
        <v>0</v>
      </c>
      <c r="DW99" s="107">
        <f t="shared" si="143"/>
        <v>0</v>
      </c>
      <c r="DX99" s="54" t="str">
        <f t="shared" si="145"/>
        <v>Ca</v>
      </c>
      <c r="DY99" s="92" t="str">
        <f t="shared" si="146"/>
        <v>HCO3</v>
      </c>
      <c r="DZ99" s="3"/>
    </row>
    <row r="100" spans="1:130" x14ac:dyDescent="0.2">
      <c r="A100" s="39"/>
      <c r="B100" s="63" t="s">
        <v>241</v>
      </c>
      <c r="C100" s="82" t="s">
        <v>304</v>
      </c>
      <c r="D100" s="70" t="s">
        <v>319</v>
      </c>
      <c r="E100" s="77">
        <v>704654</v>
      </c>
      <c r="F100" s="71">
        <v>5222789</v>
      </c>
      <c r="G100" s="71">
        <v>1403</v>
      </c>
      <c r="H100" s="75">
        <v>43341</v>
      </c>
      <c r="I100" s="68">
        <v>13</v>
      </c>
      <c r="J100" s="113">
        <v>328</v>
      </c>
      <c r="K100" s="112">
        <f t="shared" si="144"/>
        <v>340.74645308999999</v>
      </c>
      <c r="L100" s="65">
        <v>7.93</v>
      </c>
      <c r="M100" s="73">
        <v>463.32527472527471</v>
      </c>
      <c r="N100" s="67">
        <v>9.57</v>
      </c>
      <c r="O100" s="201">
        <v>107</v>
      </c>
      <c r="P100" s="204">
        <v>7.4999999999999997E-2</v>
      </c>
      <c r="Q100" s="173">
        <v>0</v>
      </c>
      <c r="R100" s="173">
        <v>0.71899999999999997</v>
      </c>
      <c r="S100" s="173">
        <v>0</v>
      </c>
      <c r="T100" s="173">
        <v>9.5000000000000001E-2</v>
      </c>
      <c r="U100" s="173">
        <v>5.5090000000000003</v>
      </c>
      <c r="V100" s="173">
        <v>60.829000000000001</v>
      </c>
      <c r="W100" s="173">
        <v>1.095</v>
      </c>
      <c r="X100" s="173">
        <v>1.2999999999999999E-2</v>
      </c>
      <c r="Y100" s="173">
        <v>0.80500000000000005</v>
      </c>
      <c r="Z100" s="173">
        <v>6.0000000000000001E-3</v>
      </c>
      <c r="AA100" s="173">
        <v>0.749</v>
      </c>
      <c r="AB100" s="173">
        <v>2.63</v>
      </c>
      <c r="AC100" s="173">
        <v>0</v>
      </c>
      <c r="AD100" s="173">
        <v>14.007999999999999</v>
      </c>
      <c r="AE100" s="208">
        <v>186.71232599999999</v>
      </c>
      <c r="AF100" s="186">
        <v>1.57</v>
      </c>
      <c r="AG100" s="186">
        <v>7.0000000000000007E-2</v>
      </c>
      <c r="AH100" s="186">
        <v>0.02</v>
      </c>
      <c r="AI100" s="186">
        <v>0.09</v>
      </c>
      <c r="AJ100" s="186">
        <v>3.66</v>
      </c>
      <c r="AK100" s="186">
        <v>2.38</v>
      </c>
      <c r="AL100" s="186">
        <v>0.01</v>
      </c>
      <c r="AM100" s="186">
        <v>0.24</v>
      </c>
      <c r="AN100" s="186">
        <v>4.45</v>
      </c>
      <c r="AO100" s="186">
        <v>23.42</v>
      </c>
      <c r="AP100" s="186">
        <v>0.42</v>
      </c>
      <c r="AQ100" s="186">
        <v>1.18</v>
      </c>
      <c r="AR100" s="186">
        <v>5.1000000000000004E-3</v>
      </c>
      <c r="AS100" s="186">
        <v>0</v>
      </c>
      <c r="AT100" s="186">
        <v>0.01</v>
      </c>
      <c r="AU100" s="186">
        <v>0</v>
      </c>
      <c r="AV100" s="186">
        <v>0.04</v>
      </c>
      <c r="AW100" s="186">
        <v>3.27</v>
      </c>
      <c r="AX100" s="186">
        <v>0</v>
      </c>
      <c r="AY100" s="186">
        <v>0.04</v>
      </c>
      <c r="AZ100" s="187">
        <v>0.33</v>
      </c>
      <c r="BA100" s="45">
        <f t="shared" si="97"/>
        <v>273.2115311</v>
      </c>
      <c r="BB100" s="49">
        <f t="shared" si="98"/>
        <v>6.9814938805610751</v>
      </c>
      <c r="BC100" s="210">
        <f t="shared" si="148"/>
        <v>1.6335657196824727</v>
      </c>
      <c r="BD100" s="215" t="str">
        <f t="shared" si="99"/>
        <v>Ca</v>
      </c>
      <c r="BE100" s="44" t="str">
        <f t="shared" si="100"/>
        <v>HCO3</v>
      </c>
      <c r="BF100" s="213"/>
      <c r="BG100" s="101">
        <f t="shared" si="101"/>
        <v>0.71899999999999997</v>
      </c>
      <c r="BH100" s="101">
        <f t="shared" si="102"/>
        <v>5.5090000000000003</v>
      </c>
      <c r="BI100" s="101">
        <f t="shared" si="103"/>
        <v>60.829000000000001</v>
      </c>
      <c r="BJ100" s="101">
        <f t="shared" si="104"/>
        <v>186.71232599999999</v>
      </c>
      <c r="BK100" s="101">
        <f t="shared" si="105"/>
        <v>14.007999999999999</v>
      </c>
      <c r="BL100" s="102">
        <f t="shared" si="106"/>
        <v>0.80500000000000005</v>
      </c>
      <c r="BM100" s="101">
        <f t="shared" si="107"/>
        <v>0</v>
      </c>
      <c r="BN100" s="101">
        <f t="shared" si="108"/>
        <v>9.5000000000000001E-2</v>
      </c>
      <c r="BO100" s="101">
        <f t="shared" si="109"/>
        <v>1.095</v>
      </c>
      <c r="BP100" s="101">
        <f t="shared" si="110"/>
        <v>0</v>
      </c>
      <c r="BQ100" s="101">
        <f t="shared" si="111"/>
        <v>3.6600000000000001E-3</v>
      </c>
      <c r="BR100" s="101">
        <f t="shared" si="112"/>
        <v>2.3799999999999997E-3</v>
      </c>
      <c r="BS100" s="101">
        <f t="shared" si="113"/>
        <v>2.63</v>
      </c>
      <c r="BT100" s="101">
        <f t="shared" si="114"/>
        <v>6.0000000000000001E-3</v>
      </c>
      <c r="BU100" s="101">
        <f t="shared" si="115"/>
        <v>0</v>
      </c>
      <c r="BV100" s="101">
        <f t="shared" si="116"/>
        <v>1.2999999999999999E-2</v>
      </c>
      <c r="BW100" s="103">
        <f t="shared" si="117"/>
        <v>0.749</v>
      </c>
      <c r="BX100" s="101">
        <f>BG100/Constants!C$6*Constants!D$6</f>
        <v>3.1274739232181228E-2</v>
      </c>
      <c r="BY100" s="101">
        <f>BH100/Constants!C$9*Constants!D$9</f>
        <v>0.45332236165398071</v>
      </c>
      <c r="BZ100" s="101">
        <f>BI100/Constants!C$10*Constants!D$10</f>
        <v>3.0355307151055442</v>
      </c>
      <c r="CA100" s="101">
        <f>BJ100/Constants!C$21*Constants!D$21</f>
        <v>3.06</v>
      </c>
      <c r="CB100" s="101">
        <f>BK100/Constants!C$20*Constants!D$20</f>
        <v>0.29164315769092236</v>
      </c>
      <c r="CC100" s="102">
        <f>BL100/Constants!C$15*Constants!D$15</f>
        <v>2.2706117958987956E-2</v>
      </c>
      <c r="CD100" s="102">
        <f>BM100/Constants!C$5*Constants!D$5</f>
        <v>0</v>
      </c>
      <c r="CE100" s="101">
        <f>BN100/Constants!C$8*Constants!D$8</f>
        <v>2.4297731614929549E-3</v>
      </c>
      <c r="CF100" s="102">
        <f>BO100/Constants!C$11*Constants!D$11</f>
        <v>2.4994293540287604E-2</v>
      </c>
      <c r="CG100" s="102">
        <f>BP100/Constants!C$7*Constants!D$7</f>
        <v>0</v>
      </c>
      <c r="CH100" s="101">
        <f>BQ100/Constants!C$13*Constants!D$13</f>
        <v>1.3346704348618835E-4</v>
      </c>
      <c r="CI100" s="101">
        <f>BR100/Constants!C$12*Constants!D$12</f>
        <v>8.5235920852359202E-5</v>
      </c>
      <c r="CJ100" s="101">
        <f>BS100/Constants!C$18*Constants!D$18</f>
        <v>4.2416002606245631E-2</v>
      </c>
      <c r="CK100" s="101">
        <f>BT100/Constants!D$18*Constants!E$18</f>
        <v>6.8999999999999999E-3</v>
      </c>
      <c r="CL100" s="101">
        <f>BU100/Constants!C$19*Constants!D$19</f>
        <v>0</v>
      </c>
      <c r="CM100" s="102">
        <f>BV100/Constants!C$14/Constants!D$14</f>
        <v>6.8426814889674913E-4</v>
      </c>
      <c r="CN100" s="102">
        <f>BW100/Constants!C$17/Constants!D$17</f>
        <v>9.3737484981978383E-3</v>
      </c>
      <c r="CO100" s="217">
        <f t="shared" si="147"/>
        <v>1.6335657196824727</v>
      </c>
      <c r="CP100" s="104">
        <f t="shared" si="118"/>
        <v>1.6335657196824727</v>
      </c>
      <c r="CQ100" s="106">
        <f>R100*Constants!E$6</f>
        <v>1.55304</v>
      </c>
      <c r="CR100" s="106">
        <f>T100*Constants!E$8</f>
        <v>0.17480000000000001</v>
      </c>
      <c r="CS100" s="106">
        <f>U100*Constants!E$9</f>
        <v>21.04438</v>
      </c>
      <c r="CT100" s="106">
        <f>V100*Constants!E$10</f>
        <v>158.15540000000001</v>
      </c>
      <c r="CU100" s="106">
        <f>AE100*Constants!E$21</f>
        <v>133.49931308999999</v>
      </c>
      <c r="CV100" s="106">
        <f>AB100*Constants!E$18</f>
        <v>3.0244999999999997</v>
      </c>
      <c r="CW100" s="106">
        <f>AD100*Constants!E$20</f>
        <v>21.572319999999998</v>
      </c>
      <c r="CX100" s="107">
        <f>Y100*Constants!E$15</f>
        <v>1.7227000000000001</v>
      </c>
      <c r="CY100" s="218">
        <f t="shared" si="119"/>
        <v>0.88153217568836362</v>
      </c>
      <c r="CZ100" s="102">
        <f t="shared" si="120"/>
        <v>12.777668417641665</v>
      </c>
      <c r="DA100" s="102">
        <f t="shared" si="121"/>
        <v>85.56164052368392</v>
      </c>
      <c r="DB100" s="102">
        <f t="shared" si="122"/>
        <v>89.116091693877152</v>
      </c>
      <c r="DC100" s="102">
        <f t="shared" si="123"/>
        <v>8.4934962034889239</v>
      </c>
      <c r="DD100" s="102">
        <f t="shared" si="124"/>
        <v>0.66126813400168671</v>
      </c>
      <c r="DE100" s="102">
        <f t="shared" si="125"/>
        <v>0</v>
      </c>
      <c r="DF100" s="102">
        <f t="shared" si="126"/>
        <v>6.8487324724871637E-2</v>
      </c>
      <c r="DG100" s="102">
        <f t="shared" si="127"/>
        <v>0.70450704003605069</v>
      </c>
      <c r="DH100" s="102">
        <f t="shared" si="128"/>
        <v>0</v>
      </c>
      <c r="DI100" s="102">
        <f t="shared" si="129"/>
        <v>3.7619975774572526E-3</v>
      </c>
      <c r="DJ100" s="102">
        <f t="shared" si="130"/>
        <v>2.4025206476690716E-3</v>
      </c>
      <c r="DK100" s="102">
        <f t="shared" si="131"/>
        <v>1.2352772475640255</v>
      </c>
      <c r="DL100" s="102">
        <f t="shared" si="132"/>
        <v>0.20094804989795831</v>
      </c>
      <c r="DM100" s="102">
        <f t="shared" si="133"/>
        <v>0</v>
      </c>
      <c r="DN100" s="102">
        <f t="shared" si="134"/>
        <v>1.992787683015761E-2</v>
      </c>
      <c r="DO100" s="102">
        <f t="shared" si="135"/>
        <v>0.2729907943401117</v>
      </c>
      <c r="DP100" s="105">
        <f t="shared" si="136"/>
        <v>0</v>
      </c>
      <c r="DQ100" s="106">
        <f t="shared" si="137"/>
        <v>0</v>
      </c>
      <c r="DR100" s="106">
        <f t="shared" si="138"/>
        <v>85.56164052368392</v>
      </c>
      <c r="DS100" s="94">
        <f t="shared" si="139"/>
        <v>0</v>
      </c>
      <c r="DT100" s="106">
        <f t="shared" si="140"/>
        <v>89.116091693877152</v>
      </c>
      <c r="DU100" s="94">
        <f t="shared" si="141"/>
        <v>0</v>
      </c>
      <c r="DV100" s="106">
        <f t="shared" si="142"/>
        <v>0</v>
      </c>
      <c r="DW100" s="107">
        <f t="shared" si="143"/>
        <v>0</v>
      </c>
      <c r="DX100" s="54" t="str">
        <f t="shared" si="145"/>
        <v>Ca</v>
      </c>
      <c r="DY100" s="92" t="str">
        <f t="shared" si="146"/>
        <v>HCO3</v>
      </c>
    </row>
    <row r="101" spans="1:130" s="1" customFormat="1" x14ac:dyDescent="0.2">
      <c r="A101" s="39"/>
      <c r="B101" s="63" t="s">
        <v>242</v>
      </c>
      <c r="C101" s="82" t="s">
        <v>300</v>
      </c>
      <c r="D101" s="70" t="s">
        <v>319</v>
      </c>
      <c r="E101" s="77">
        <v>703653</v>
      </c>
      <c r="F101" s="71">
        <v>5222883</v>
      </c>
      <c r="G101" s="71">
        <v>1738</v>
      </c>
      <c r="H101" s="75">
        <v>43336</v>
      </c>
      <c r="I101" s="68">
        <v>13.1</v>
      </c>
      <c r="J101" s="113">
        <v>542</v>
      </c>
      <c r="K101" s="112">
        <f t="shared" si="144"/>
        <v>729.27193864999992</v>
      </c>
      <c r="L101" s="65">
        <v>8.07</v>
      </c>
      <c r="M101" s="73">
        <v>554.25186813186815</v>
      </c>
      <c r="N101" s="67">
        <v>7.52</v>
      </c>
      <c r="O101" s="201">
        <v>89.9</v>
      </c>
      <c r="P101" s="204">
        <v>0.06</v>
      </c>
      <c r="Q101" s="173">
        <v>0</v>
      </c>
      <c r="R101" s="173">
        <v>0</v>
      </c>
      <c r="S101" s="173">
        <v>0</v>
      </c>
      <c r="T101" s="173">
        <v>0.495</v>
      </c>
      <c r="U101" s="173">
        <v>22.593</v>
      </c>
      <c r="V101" s="173">
        <v>102.877</v>
      </c>
      <c r="W101" s="173">
        <v>2.556</v>
      </c>
      <c r="X101" s="173">
        <v>3.5999999999999997E-2</v>
      </c>
      <c r="Y101" s="173">
        <v>0.36899999999999999</v>
      </c>
      <c r="Z101" s="173">
        <v>0</v>
      </c>
      <c r="AA101" s="173">
        <v>0.88800000000000001</v>
      </c>
      <c r="AB101" s="173">
        <v>1.6830000000000001</v>
      </c>
      <c r="AC101" s="173">
        <v>0</v>
      </c>
      <c r="AD101" s="173">
        <v>125.31100000000001</v>
      </c>
      <c r="AE101" s="208">
        <v>250.17010999999997</v>
      </c>
      <c r="AF101" s="186">
        <v>1.71</v>
      </c>
      <c r="AG101" s="186">
        <v>0.12</v>
      </c>
      <c r="AH101" s="186">
        <v>0.03</v>
      </c>
      <c r="AI101" s="186">
        <v>0.05</v>
      </c>
      <c r="AJ101" s="186">
        <v>0.03</v>
      </c>
      <c r="AK101" s="186">
        <v>1.86</v>
      </c>
      <c r="AL101" s="186">
        <v>0</v>
      </c>
      <c r="AM101" s="186">
        <v>0.19</v>
      </c>
      <c r="AN101" s="186">
        <v>0.57999999999999996</v>
      </c>
      <c r="AO101" s="186">
        <v>0.19</v>
      </c>
      <c r="AP101" s="186">
        <v>0.03</v>
      </c>
      <c r="AQ101" s="186">
        <v>0.23</v>
      </c>
      <c r="AR101" s="186">
        <v>0.32719999999999999</v>
      </c>
      <c r="AS101" s="186">
        <v>0</v>
      </c>
      <c r="AT101" s="186">
        <v>0.01</v>
      </c>
      <c r="AU101" s="186">
        <v>0</v>
      </c>
      <c r="AV101" s="186">
        <v>0.06</v>
      </c>
      <c r="AW101" s="186">
        <v>3</v>
      </c>
      <c r="AX101" s="186">
        <v>0.01</v>
      </c>
      <c r="AY101" s="186">
        <v>0.08</v>
      </c>
      <c r="AZ101" s="187">
        <v>0.21</v>
      </c>
      <c r="BA101" s="45">
        <f t="shared" si="97"/>
        <v>506.98682719999994</v>
      </c>
      <c r="BB101" s="49">
        <f t="shared" si="98"/>
        <v>13.823537577652733</v>
      </c>
      <c r="BC101" s="210">
        <f t="shared" si="148"/>
        <v>2.2029789319910167</v>
      </c>
      <c r="BD101" s="215" t="str">
        <f t="shared" si="99"/>
        <v>Ca-Mg</v>
      </c>
      <c r="BE101" s="44" t="str">
        <f t="shared" si="100"/>
        <v>HCO3-SO4</v>
      </c>
      <c r="BF101" s="213"/>
      <c r="BG101" s="101">
        <f t="shared" si="101"/>
        <v>0</v>
      </c>
      <c r="BH101" s="101">
        <f t="shared" si="102"/>
        <v>22.593</v>
      </c>
      <c r="BI101" s="101">
        <f t="shared" si="103"/>
        <v>102.877</v>
      </c>
      <c r="BJ101" s="101">
        <f t="shared" si="104"/>
        <v>250.17010999999997</v>
      </c>
      <c r="BK101" s="101">
        <f t="shared" si="105"/>
        <v>125.31100000000001</v>
      </c>
      <c r="BL101" s="102">
        <f t="shared" si="106"/>
        <v>0.36899999999999999</v>
      </c>
      <c r="BM101" s="101">
        <f t="shared" si="107"/>
        <v>0</v>
      </c>
      <c r="BN101" s="101">
        <f t="shared" si="108"/>
        <v>0.495</v>
      </c>
      <c r="BO101" s="101">
        <f t="shared" si="109"/>
        <v>2.556</v>
      </c>
      <c r="BP101" s="101">
        <f t="shared" si="110"/>
        <v>0</v>
      </c>
      <c r="BQ101" s="101">
        <f t="shared" si="111"/>
        <v>2.9999999999999997E-5</v>
      </c>
      <c r="BR101" s="101">
        <f t="shared" si="112"/>
        <v>1.8600000000000001E-3</v>
      </c>
      <c r="BS101" s="101">
        <f t="shared" si="113"/>
        <v>1.6830000000000001</v>
      </c>
      <c r="BT101" s="101">
        <f t="shared" si="114"/>
        <v>0</v>
      </c>
      <c r="BU101" s="101">
        <f t="shared" si="115"/>
        <v>0</v>
      </c>
      <c r="BV101" s="101">
        <f t="shared" si="116"/>
        <v>3.5999999999999997E-2</v>
      </c>
      <c r="BW101" s="103">
        <f t="shared" si="117"/>
        <v>0.88800000000000001</v>
      </c>
      <c r="BX101" s="101">
        <f>BG101/Constants!C$6*Constants!D$6</f>
        <v>0</v>
      </c>
      <c r="BY101" s="101">
        <f>BH101/Constants!C$9*Constants!D$9</f>
        <v>1.8591236371117055</v>
      </c>
      <c r="BZ101" s="101">
        <f>BI101/Constants!C$10*Constants!D$10</f>
        <v>5.1338390139228496</v>
      </c>
      <c r="CA101" s="101">
        <f>BJ101/Constants!C$21*Constants!D$21</f>
        <v>4.0999999999999996</v>
      </c>
      <c r="CB101" s="101">
        <f>BK101/Constants!C$20*Constants!D$20</f>
        <v>2.6089445840524825</v>
      </c>
      <c r="CC101" s="102">
        <f>BL101/Constants!C$15*Constants!D$15</f>
        <v>1.0408145996107522E-2</v>
      </c>
      <c r="CD101" s="102">
        <f>BM101/Constants!C$5*Constants!D$5</f>
        <v>0</v>
      </c>
      <c r="CE101" s="101">
        <f>BN101/Constants!C$8*Constants!D$8</f>
        <v>1.2660396999358028E-2</v>
      </c>
      <c r="CF101" s="102">
        <f>BO101/Constants!C$11*Constants!D$11</f>
        <v>5.8342844099520653E-2</v>
      </c>
      <c r="CG101" s="102">
        <f>BP101/Constants!C$7*Constants!D$7</f>
        <v>0</v>
      </c>
      <c r="CH101" s="101">
        <f>BQ101/Constants!C$13*Constants!D$13</f>
        <v>1.0939921597228552E-6</v>
      </c>
      <c r="CI101" s="101">
        <f>BR101/Constants!C$12*Constants!D$12</f>
        <v>6.6612946548482408E-5</v>
      </c>
      <c r="CJ101" s="101">
        <f>BS101/Constants!C$18*Constants!D$18</f>
        <v>2.7143016116468216E-2</v>
      </c>
      <c r="CK101" s="101">
        <f>BT101/Constants!D$18*Constants!E$18</f>
        <v>0</v>
      </c>
      <c r="CL101" s="101">
        <f>BU101/Constants!C$19*Constants!D$19</f>
        <v>0</v>
      </c>
      <c r="CM101" s="102">
        <f>BV101/Constants!C$14/Constants!D$14</f>
        <v>1.8948964123294591E-3</v>
      </c>
      <c r="CN101" s="102">
        <f>BW101/Constants!C$17/Constants!D$17</f>
        <v>1.1113336003203845E-2</v>
      </c>
      <c r="CO101" s="217">
        <f t="shared" si="147"/>
        <v>2.2029789319910167</v>
      </c>
      <c r="CP101" s="104">
        <f t="shared" si="118"/>
        <v>2.2029789319910167</v>
      </c>
      <c r="CQ101" s="106">
        <f>R101*Constants!E$6</f>
        <v>0</v>
      </c>
      <c r="CR101" s="106">
        <f>T101*Constants!E$8</f>
        <v>0.91080000000000005</v>
      </c>
      <c r="CS101" s="106">
        <f>U101*Constants!E$9</f>
        <v>86.30525999999999</v>
      </c>
      <c r="CT101" s="106">
        <f>V101*Constants!E$10</f>
        <v>267.48020000000002</v>
      </c>
      <c r="CU101" s="106">
        <f>AE101*Constants!E$21</f>
        <v>178.87162864999996</v>
      </c>
      <c r="CV101" s="106">
        <f>AB101*Constants!E$18</f>
        <v>1.9354499999999999</v>
      </c>
      <c r="CW101" s="106">
        <f>AD101*Constants!E$20</f>
        <v>192.97894000000002</v>
      </c>
      <c r="CX101" s="107">
        <f>Y101*Constants!E$15</f>
        <v>0.78966000000000003</v>
      </c>
      <c r="CY101" s="218">
        <f t="shared" si="119"/>
        <v>0</v>
      </c>
      <c r="CZ101" s="102">
        <f t="shared" si="120"/>
        <v>26.318159604392321</v>
      </c>
      <c r="DA101" s="102">
        <f t="shared" si="121"/>
        <v>72.675744557573708</v>
      </c>
      <c r="DB101" s="102">
        <f t="shared" si="122"/>
        <v>60.655338217005493</v>
      </c>
      <c r="DC101" s="102">
        <f t="shared" si="123"/>
        <v>38.596686862226356</v>
      </c>
      <c r="DD101" s="102">
        <f t="shared" si="124"/>
        <v>0.15397795502582276</v>
      </c>
      <c r="DE101" s="102">
        <f t="shared" si="125"/>
        <v>0</v>
      </c>
      <c r="DF101" s="102">
        <f t="shared" si="126"/>
        <v>0.17922334062823495</v>
      </c>
      <c r="DG101" s="102">
        <f t="shared" si="127"/>
        <v>0.82591402321732965</v>
      </c>
      <c r="DH101" s="102">
        <f t="shared" si="128"/>
        <v>0</v>
      </c>
      <c r="DI101" s="102">
        <f t="shared" si="129"/>
        <v>1.548679156716569E-5</v>
      </c>
      <c r="DJ101" s="102">
        <f t="shared" si="130"/>
        <v>9.429873968497545E-4</v>
      </c>
      <c r="DK101" s="102">
        <f t="shared" si="131"/>
        <v>0.40155337140829533</v>
      </c>
      <c r="DL101" s="102">
        <f t="shared" si="132"/>
        <v>0</v>
      </c>
      <c r="DM101" s="102">
        <f t="shared" si="133"/>
        <v>0</v>
      </c>
      <c r="DN101" s="102">
        <f t="shared" si="134"/>
        <v>2.8033068969764305E-2</v>
      </c>
      <c r="DO101" s="102">
        <f t="shared" si="135"/>
        <v>0.1644105253642813</v>
      </c>
      <c r="DP101" s="105">
        <f t="shared" si="136"/>
        <v>0</v>
      </c>
      <c r="DQ101" s="106">
        <f t="shared" si="137"/>
        <v>26.318159604392321</v>
      </c>
      <c r="DR101" s="106">
        <f t="shared" si="138"/>
        <v>72.675744557573708</v>
      </c>
      <c r="DS101" s="94">
        <f t="shared" si="139"/>
        <v>0</v>
      </c>
      <c r="DT101" s="106">
        <f t="shared" si="140"/>
        <v>60.655338217005493</v>
      </c>
      <c r="DU101" s="94">
        <f t="shared" si="141"/>
        <v>0</v>
      </c>
      <c r="DV101" s="106">
        <f t="shared" si="142"/>
        <v>38.596686862226356</v>
      </c>
      <c r="DW101" s="107">
        <f t="shared" si="143"/>
        <v>0</v>
      </c>
      <c r="DX101" s="54" t="str">
        <f t="shared" si="145"/>
        <v>Ca-Mg</v>
      </c>
      <c r="DY101" s="92" t="str">
        <f t="shared" si="146"/>
        <v>HCO3-SO4</v>
      </c>
      <c r="DZ101" s="3"/>
    </row>
    <row r="102" spans="1:130" s="1" customFormat="1" x14ac:dyDescent="0.2">
      <c r="A102" s="3"/>
      <c r="B102" s="63" t="s">
        <v>243</v>
      </c>
      <c r="C102" s="82" t="s">
        <v>306</v>
      </c>
      <c r="D102" s="70" t="s">
        <v>319</v>
      </c>
      <c r="E102" s="77">
        <v>702710</v>
      </c>
      <c r="F102" s="71">
        <v>5221078</v>
      </c>
      <c r="G102" s="71">
        <v>1618</v>
      </c>
      <c r="H102" s="75">
        <v>43339</v>
      </c>
      <c r="I102" s="68">
        <v>8</v>
      </c>
      <c r="J102" s="113">
        <v>285</v>
      </c>
      <c r="K102" s="112">
        <f t="shared" si="144"/>
        <v>313.39300685000001</v>
      </c>
      <c r="L102" s="65">
        <v>7.84</v>
      </c>
      <c r="M102" s="73">
        <v>451.99560439560435</v>
      </c>
      <c r="N102" s="67">
        <v>9.6999999999999993</v>
      </c>
      <c r="O102" s="201">
        <v>99</v>
      </c>
      <c r="P102" s="204">
        <v>0.2</v>
      </c>
      <c r="Q102" s="173">
        <v>0</v>
      </c>
      <c r="R102" s="173">
        <v>0</v>
      </c>
      <c r="S102" s="173">
        <v>0.01</v>
      </c>
      <c r="T102" s="173">
        <v>0.14699999999999999</v>
      </c>
      <c r="U102" s="173">
        <v>2.4380000000000002</v>
      </c>
      <c r="V102" s="173">
        <v>60.996000000000002</v>
      </c>
      <c r="W102" s="173">
        <v>1.502</v>
      </c>
      <c r="X102" s="173">
        <v>8.9999999999999993E-3</v>
      </c>
      <c r="Y102" s="179">
        <v>1</v>
      </c>
      <c r="Z102" s="173">
        <v>0</v>
      </c>
      <c r="AA102" s="173">
        <v>0.68</v>
      </c>
      <c r="AB102" s="173">
        <v>3.3809999999999998</v>
      </c>
      <c r="AC102" s="173">
        <v>0</v>
      </c>
      <c r="AD102" s="173">
        <v>8.2289999999999992</v>
      </c>
      <c r="AE102" s="208">
        <v>176.94959</v>
      </c>
      <c r="AF102" s="186">
        <v>13.18</v>
      </c>
      <c r="AG102" s="186">
        <v>0.17</v>
      </c>
      <c r="AH102" s="186">
        <v>0.08</v>
      </c>
      <c r="AI102" s="186">
        <v>0.12</v>
      </c>
      <c r="AJ102" s="186">
        <v>0.02</v>
      </c>
      <c r="AK102" s="186">
        <v>3.22</v>
      </c>
      <c r="AL102" s="186">
        <v>0</v>
      </c>
      <c r="AM102" s="186">
        <v>0.3</v>
      </c>
      <c r="AN102" s="186">
        <v>1.33</v>
      </c>
      <c r="AO102" s="186">
        <v>0.85</v>
      </c>
      <c r="AP102" s="186">
        <v>0.56999999999999995</v>
      </c>
      <c r="AQ102" s="186">
        <v>0.66</v>
      </c>
      <c r="AR102" s="186">
        <v>0.29880000000000001</v>
      </c>
      <c r="AS102" s="186">
        <v>0</v>
      </c>
      <c r="AT102" s="186">
        <v>0.01</v>
      </c>
      <c r="AU102" s="186">
        <v>0</v>
      </c>
      <c r="AV102" s="186">
        <v>0.26</v>
      </c>
      <c r="AW102" s="186">
        <v>33</v>
      </c>
      <c r="AX102" s="186">
        <v>0</v>
      </c>
      <c r="AY102" s="186">
        <v>0.02</v>
      </c>
      <c r="AZ102" s="187">
        <v>5.05</v>
      </c>
      <c r="BA102" s="45">
        <f t="shared" ref="BA102:BA133" si="149">SUM(Q102:AE102)+SUM(AF102:AZ102)/1000</f>
        <v>255.4007288</v>
      </c>
      <c r="BB102" s="49">
        <f t="shared" ref="BB102:BB133" si="150">SUM(BX102:CN102)</f>
        <v>6.4462402339343923</v>
      </c>
      <c r="BC102" s="210">
        <f t="shared" si="148"/>
        <v>1.8639110801077503</v>
      </c>
      <c r="BD102" s="215" t="str">
        <f t="shared" si="99"/>
        <v>Ca</v>
      </c>
      <c r="BE102" s="44" t="str">
        <f t="shared" si="100"/>
        <v>HCO3</v>
      </c>
      <c r="BF102" s="213" t="s">
        <v>345</v>
      </c>
      <c r="BG102" s="101">
        <f t="shared" ref="BG102:BG133" si="151">IF(ISNUMBER(R102),R102,0)</f>
        <v>0</v>
      </c>
      <c r="BH102" s="101">
        <f t="shared" ref="BH102:BH133" si="152">IF(ISNUMBER(U102),U102,0)</f>
        <v>2.4380000000000002</v>
      </c>
      <c r="BI102" s="101">
        <f t="shared" ref="BI102:BI133" si="153">IF(ISNUMBER(V102),V102,0)</f>
        <v>60.996000000000002</v>
      </c>
      <c r="BJ102" s="101">
        <f t="shared" ref="BJ102:BJ133" si="154">IF(ISNUMBER(AE102),AE102,0)</f>
        <v>176.94959</v>
      </c>
      <c r="BK102" s="101">
        <f t="shared" ref="BK102:BK133" si="155">IF(ISNUMBER(AD102),AD102,0)</f>
        <v>8.2289999999999992</v>
      </c>
      <c r="BL102" s="102">
        <f t="shared" ref="BL102:BL133" si="156">IF(ISNUMBER(Y102),Y102,0)</f>
        <v>1</v>
      </c>
      <c r="BM102" s="101">
        <f t="shared" ref="BM102:BM133" si="157">IF(ISNUMBER(Q102),Q102,0)</f>
        <v>0</v>
      </c>
      <c r="BN102" s="101">
        <f t="shared" ref="BN102:BN133" si="158">IF(ISNUMBER(T102),T102,0)</f>
        <v>0.14699999999999999</v>
      </c>
      <c r="BO102" s="101">
        <f t="shared" ref="BO102:BO133" si="159">IF(ISNUMBER(W102),W102,0)</f>
        <v>1.502</v>
      </c>
      <c r="BP102" s="101">
        <f t="shared" ref="BP102:BP133" si="160">IF(ISNUMBER(S102),S102,0)</f>
        <v>0.01</v>
      </c>
      <c r="BQ102" s="101">
        <f t="shared" ref="BQ102:BQ133" si="161">IF(ISNUMBER(AJ102),AJ102,0)/1000</f>
        <v>2.0000000000000002E-5</v>
      </c>
      <c r="BR102" s="101">
        <f t="shared" ref="BR102:BR133" si="162">IF(ISNUMBER(AK102),AK102,0)/1000</f>
        <v>3.2200000000000002E-3</v>
      </c>
      <c r="BS102" s="101">
        <f t="shared" ref="BS102:BS133" si="163">IF(ISNUMBER(AB102),AB102,0)</f>
        <v>3.3809999999999998</v>
      </c>
      <c r="BT102" s="101">
        <f t="shared" ref="BT102:BT133" si="164">IF(ISNUMBER(Z102),Z102,0)</f>
        <v>0</v>
      </c>
      <c r="BU102" s="101">
        <f t="shared" ref="BU102:BU133" si="165">IF(ISNUMBER(AC102),AC102,0)</f>
        <v>0</v>
      </c>
      <c r="BV102" s="101">
        <f t="shared" ref="BV102:BV133" si="166">IF(ISNUMBER(X102),X102,0)</f>
        <v>8.9999999999999993E-3</v>
      </c>
      <c r="BW102" s="103">
        <f t="shared" ref="BW102:BW133" si="167">IF(ISNUMBER(AA102),AA102,0)</f>
        <v>0.68</v>
      </c>
      <c r="BX102" s="101">
        <f>BG102/Constants!C$6*Constants!D$6</f>
        <v>0</v>
      </c>
      <c r="BY102" s="101">
        <f>BH102/Constants!C$9*Constants!D$9</f>
        <v>0.20061715696358776</v>
      </c>
      <c r="BZ102" s="101">
        <f>BI102/Constants!C$10*Constants!D$10</f>
        <v>3.0438644642946255</v>
      </c>
      <c r="CA102" s="101">
        <f>BJ102/Constants!C$21*Constants!D$21</f>
        <v>2.9</v>
      </c>
      <c r="CB102" s="101">
        <f>BK102/Constants!C$20*Constants!D$20</f>
        <v>0.17132578131343518</v>
      </c>
      <c r="CC102" s="102">
        <f>BL102/Constants!C$15*Constants!D$15</f>
        <v>2.8206357713028513E-2</v>
      </c>
      <c r="CD102" s="102">
        <f>BM102/Constants!C$5*Constants!D$5</f>
        <v>0</v>
      </c>
      <c r="CE102" s="101">
        <f>BN102/Constants!C$8*Constants!D$8</f>
        <v>3.7597542604154142E-3</v>
      </c>
      <c r="CF102" s="102">
        <f>BO102/Constants!C$11*Constants!D$11</f>
        <v>3.4284409952065734E-2</v>
      </c>
      <c r="CG102" s="102">
        <f>BP102/Constants!C$7*Constants!D$7</f>
        <v>5.5437596669309197E-4</v>
      </c>
      <c r="CH102" s="101">
        <f>BQ102/Constants!C$13*Constants!D$13</f>
        <v>7.2932810648190366E-7</v>
      </c>
      <c r="CI102" s="101">
        <f>BR102/Constants!C$12*Constants!D$12</f>
        <v>1.1531918703554482E-4</v>
      </c>
      <c r="CJ102" s="101">
        <f>BS102/Constants!C$18*Constants!D$18</f>
        <v>5.4527948597610829E-2</v>
      </c>
      <c r="CK102" s="101">
        <f>BT102/Constants!D$18*Constants!E$18</f>
        <v>0</v>
      </c>
      <c r="CL102" s="101">
        <f>BU102/Constants!C$19*Constants!D$19</f>
        <v>0</v>
      </c>
      <c r="CM102" s="102">
        <f>BV102/Constants!C$14/Constants!D$14</f>
        <v>4.7372410308236477E-4</v>
      </c>
      <c r="CN102" s="102">
        <f>BW102/Constants!C$17/Constants!D$17</f>
        <v>8.5102122547056486E-3</v>
      </c>
      <c r="CO102" s="217">
        <f t="shared" si="147"/>
        <v>1.8639110801077503</v>
      </c>
      <c r="CP102" s="104">
        <f t="shared" ref="CP102:CP133" si="168">ABS(BC102)</f>
        <v>1.8639110801077503</v>
      </c>
      <c r="CQ102" s="106">
        <f>R102*Constants!E$6</f>
        <v>0</v>
      </c>
      <c r="CR102" s="106">
        <f>T102*Constants!E$8</f>
        <v>0.27048</v>
      </c>
      <c r="CS102" s="106">
        <f>U102*Constants!E$9</f>
        <v>9.3131599999999999</v>
      </c>
      <c r="CT102" s="106">
        <f>V102*Constants!E$10</f>
        <v>158.58960000000002</v>
      </c>
      <c r="CU102" s="106">
        <f>AE102*Constants!E$21</f>
        <v>126.51895685</v>
      </c>
      <c r="CV102" s="106">
        <f>AB102*Constants!E$18</f>
        <v>3.8881499999999996</v>
      </c>
      <c r="CW102" s="106">
        <f>AD102*Constants!E$20</f>
        <v>12.672659999999999</v>
      </c>
      <c r="CX102" s="107">
        <f>Y102*Constants!E$15</f>
        <v>2.14</v>
      </c>
      <c r="CY102" s="218">
        <f t="shared" ref="CY102:CY133" si="169">BX102/SUM($BX102:$BZ102,$CD102:$CI102)*100</f>
        <v>0</v>
      </c>
      <c r="CZ102" s="102">
        <f t="shared" ref="CZ102:CZ133" si="170">BY102/SUM($BX102:$BZ102,$CD102:$CI102)*100</f>
        <v>6.1104224095850919</v>
      </c>
      <c r="DA102" s="102">
        <f t="shared" ref="DA102:DA133" si="171">BZ102/SUM($BX102:$BZ102,$CD102:$CI102)*100</f>
        <v>92.710403815269871</v>
      </c>
      <c r="DB102" s="102">
        <f t="shared" ref="DB102:DB133" si="172">CA102/SUM($CA102:$CC102,$CJ102:$CN102)*100</f>
        <v>91.683832979007221</v>
      </c>
      <c r="DC102" s="102">
        <f t="shared" ref="DC102:DC133" si="173">CB102/SUM($CA102:$CC102,$CJ102:$CN102)*100</f>
        <v>5.4164842479099677</v>
      </c>
      <c r="DD102" s="102">
        <f t="shared" ref="DD102:DD133" si="174">CC102/SUM($CA102:$CC102,$CJ102:$CN102)*100</f>
        <v>0.89174723776118558</v>
      </c>
      <c r="DE102" s="102">
        <f t="shared" ref="DE102:DE133" si="175">CD102/SUM($BX102:$BZ102,$CD102:$CI102)*100</f>
        <v>0</v>
      </c>
      <c r="DF102" s="102">
        <f t="shared" ref="DF102:DF133" si="176">CE102/SUM($BX102:$BZ102,$CD102:$CI102)*100</f>
        <v>0.1145150645891424</v>
      </c>
      <c r="DG102" s="102">
        <f t="shared" ref="DG102:DG133" si="177">CF102/SUM($BX102:$BZ102,$CD102:$CI102)*100</f>
        <v>1.0442388379999208</v>
      </c>
      <c r="DH102" s="102">
        <f t="shared" ref="DH102:DH133" si="178">CG102/SUM($BX102:$BZ102,$CD102:$CI102)*100</f>
        <v>1.6885252395594946E-2</v>
      </c>
      <c r="DI102" s="102">
        <f t="shared" ref="DI102:DI133" si="179">CH102/SUM($BX102:$BZ102,$CD102:$CI102)*100</f>
        <v>2.2213966508338798E-5</v>
      </c>
      <c r="DJ102" s="102">
        <f t="shared" ref="DJ102:DJ133" si="180">CI102/SUM($BX102:$BZ102,$CD102:$CI102)*100</f>
        <v>3.5124061938781354E-3</v>
      </c>
      <c r="DK102" s="102">
        <f t="shared" ref="DK102:DK133" si="181">CJ102/SUM($CA102:$CC102,$CJ102:$CN102)*100</f>
        <v>1.7239073558314628</v>
      </c>
      <c r="DL102" s="102">
        <f t="shared" ref="DL102:DL133" si="182">CK102/SUM($CA102:$CC102,$CJ102:$CN102)*100</f>
        <v>0</v>
      </c>
      <c r="DM102" s="102">
        <f t="shared" ref="DM102:DM133" si="183">CL102/SUM($CA102:$CC102,$CJ102:$CN102)*100</f>
        <v>0</v>
      </c>
      <c r="DN102" s="102">
        <f t="shared" ref="DN102:DN133" si="184">CM102/SUM($CA102:$CC102,$CJ102:$CN102)*100</f>
        <v>1.497684191211501E-2</v>
      </c>
      <c r="DO102" s="102">
        <f t="shared" ref="DO102:DO133" si="185">CN102/SUM($CA102:$CC102,$CJ102:$CN102)*100</f>
        <v>0.26905133757804589</v>
      </c>
      <c r="DP102" s="105">
        <f t="shared" ref="DP102:DP133" si="186">IF(CY102&gt;20,CY102,0)</f>
        <v>0</v>
      </c>
      <c r="DQ102" s="106">
        <f t="shared" ref="DQ102:DQ133" si="187">IF(CZ102&gt;20,CZ102,0)</f>
        <v>0</v>
      </c>
      <c r="DR102" s="106">
        <f t="shared" ref="DR102:DR133" si="188">IF(DA102&gt;20,DA102,0)</f>
        <v>92.710403815269871</v>
      </c>
      <c r="DS102" s="94">
        <f t="shared" ref="DS102:DS133" si="189">IF(DF102&gt;20,DF102,IF(DI102&gt;20,DI102,IF(DJ102&gt;20,DJ102,0)))</f>
        <v>0</v>
      </c>
      <c r="DT102" s="106">
        <f t="shared" ref="DT102:DT133" si="190">IF(DB102&gt;20,DB102,0)</f>
        <v>91.683832979007221</v>
      </c>
      <c r="DU102" s="94">
        <f t="shared" si="141"/>
        <v>0</v>
      </c>
      <c r="DV102" s="106">
        <f t="shared" ref="DV102:DV133" si="191">IF(DC102&gt;20,DC102,0)</f>
        <v>0</v>
      </c>
      <c r="DW102" s="107">
        <f t="shared" ref="DW102:DW133" si="192">IF(DD102&gt;20,DD102,0)</f>
        <v>0</v>
      </c>
      <c r="DX102" s="54" t="str">
        <f t="shared" si="145"/>
        <v>Ca</v>
      </c>
      <c r="DY102" s="92" t="str">
        <f t="shared" si="146"/>
        <v>HCO3</v>
      </c>
      <c r="DZ102" s="3"/>
    </row>
    <row r="103" spans="1:130" x14ac:dyDescent="0.2">
      <c r="A103" s="3"/>
      <c r="B103" s="63" t="s">
        <v>244</v>
      </c>
      <c r="C103" s="82" t="s">
        <v>304</v>
      </c>
      <c r="D103" s="70" t="s">
        <v>319</v>
      </c>
      <c r="E103" s="77">
        <v>704241</v>
      </c>
      <c r="F103" s="71">
        <v>5222409</v>
      </c>
      <c r="G103" s="71">
        <v>1418</v>
      </c>
      <c r="H103" s="75">
        <v>43340</v>
      </c>
      <c r="I103" s="68">
        <v>16.8</v>
      </c>
      <c r="J103" s="113">
        <v>307</v>
      </c>
      <c r="K103" s="112">
        <f t="shared" si="144"/>
        <v>348.31084574000005</v>
      </c>
      <c r="L103" s="65">
        <v>7.89</v>
      </c>
      <c r="M103" s="73">
        <v>380.53582417582413</v>
      </c>
      <c r="N103" s="67">
        <v>9.8699999999999992</v>
      </c>
      <c r="O103" s="201">
        <v>118.4</v>
      </c>
      <c r="P103" s="204">
        <v>0.02</v>
      </c>
      <c r="Q103" s="173">
        <v>0</v>
      </c>
      <c r="R103" s="173">
        <v>0</v>
      </c>
      <c r="S103" s="173">
        <v>2.1000000000000001E-2</v>
      </c>
      <c r="T103" s="173">
        <v>0.28499999999999998</v>
      </c>
      <c r="U103" s="173">
        <v>4.9539999999999997</v>
      </c>
      <c r="V103" s="173">
        <v>64.257000000000005</v>
      </c>
      <c r="W103" s="173">
        <v>2.2090000000000001</v>
      </c>
      <c r="X103" s="173">
        <v>2.8000000000000001E-2</v>
      </c>
      <c r="Y103" s="173">
        <v>0.84</v>
      </c>
      <c r="Z103" s="173">
        <v>1.9E-2</v>
      </c>
      <c r="AA103" s="173">
        <v>0.80300000000000005</v>
      </c>
      <c r="AB103" s="173">
        <v>0.40300000000000002</v>
      </c>
      <c r="AC103" s="173">
        <v>0</v>
      </c>
      <c r="AD103" s="173">
        <v>14.071999999999999</v>
      </c>
      <c r="AE103" s="208">
        <v>192.81403600000002</v>
      </c>
      <c r="AF103" s="186">
        <v>0.77</v>
      </c>
      <c r="AG103" s="186">
        <v>0.12</v>
      </c>
      <c r="AH103" s="186">
        <v>0.02</v>
      </c>
      <c r="AI103" s="186">
        <v>0.08</v>
      </c>
      <c r="AJ103" s="186">
        <v>0.03</v>
      </c>
      <c r="AK103" s="186">
        <v>1.75</v>
      </c>
      <c r="AL103" s="186">
        <v>0</v>
      </c>
      <c r="AM103" s="186">
        <v>0.21</v>
      </c>
      <c r="AN103" s="186">
        <v>0.8</v>
      </c>
      <c r="AO103" s="186">
        <v>0.36</v>
      </c>
      <c r="AP103" s="186">
        <v>0</v>
      </c>
      <c r="AQ103" s="186">
        <v>0</v>
      </c>
      <c r="AR103" s="186">
        <v>1.38E-2</v>
      </c>
      <c r="AS103" s="186">
        <v>0</v>
      </c>
      <c r="AT103" s="186">
        <v>0.01</v>
      </c>
      <c r="AU103" s="186">
        <v>0</v>
      </c>
      <c r="AV103" s="186">
        <v>0.02</v>
      </c>
      <c r="AW103" s="186">
        <v>6.73</v>
      </c>
      <c r="AX103" s="186">
        <v>0</v>
      </c>
      <c r="AY103" s="186">
        <v>0.02</v>
      </c>
      <c r="AZ103" s="187">
        <v>0.24</v>
      </c>
      <c r="BA103" s="45">
        <f t="shared" si="149"/>
        <v>280.71620980000006</v>
      </c>
      <c r="BB103" s="49">
        <f t="shared" si="150"/>
        <v>7.1897312531790458</v>
      </c>
      <c r="BC103" s="210">
        <f t="shared" si="148"/>
        <v>2.1787687768320465</v>
      </c>
      <c r="BD103" s="215" t="str">
        <f t="shared" si="99"/>
        <v>Ca</v>
      </c>
      <c r="BE103" s="44" t="str">
        <f t="shared" si="100"/>
        <v>HCO3</v>
      </c>
      <c r="BF103" s="213"/>
      <c r="BG103" s="101">
        <f t="shared" si="151"/>
        <v>0</v>
      </c>
      <c r="BH103" s="101">
        <f t="shared" si="152"/>
        <v>4.9539999999999997</v>
      </c>
      <c r="BI103" s="101">
        <f t="shared" si="153"/>
        <v>64.257000000000005</v>
      </c>
      <c r="BJ103" s="101">
        <f t="shared" si="154"/>
        <v>192.81403600000002</v>
      </c>
      <c r="BK103" s="101">
        <f t="shared" si="155"/>
        <v>14.071999999999999</v>
      </c>
      <c r="BL103" s="102">
        <f t="shared" si="156"/>
        <v>0.84</v>
      </c>
      <c r="BM103" s="101">
        <f t="shared" si="157"/>
        <v>0</v>
      </c>
      <c r="BN103" s="101">
        <f t="shared" si="158"/>
        <v>0.28499999999999998</v>
      </c>
      <c r="BO103" s="101">
        <f t="shared" si="159"/>
        <v>2.2090000000000001</v>
      </c>
      <c r="BP103" s="101">
        <f t="shared" si="160"/>
        <v>2.1000000000000001E-2</v>
      </c>
      <c r="BQ103" s="101">
        <f t="shared" si="161"/>
        <v>2.9999999999999997E-5</v>
      </c>
      <c r="BR103" s="101">
        <f t="shared" si="162"/>
        <v>1.75E-3</v>
      </c>
      <c r="BS103" s="101">
        <f t="shared" si="163"/>
        <v>0.40300000000000002</v>
      </c>
      <c r="BT103" s="101">
        <f t="shared" si="164"/>
        <v>1.9E-2</v>
      </c>
      <c r="BU103" s="101">
        <f t="shared" si="165"/>
        <v>0</v>
      </c>
      <c r="BV103" s="101">
        <f t="shared" si="166"/>
        <v>2.8000000000000001E-2</v>
      </c>
      <c r="BW103" s="103">
        <f t="shared" si="167"/>
        <v>0.80300000000000005</v>
      </c>
      <c r="BX103" s="101">
        <f>BG103/Constants!C$6*Constants!D$6</f>
        <v>0</v>
      </c>
      <c r="BY103" s="101">
        <f>BH103/Constants!C$9*Constants!D$9</f>
        <v>0.40765274634848797</v>
      </c>
      <c r="BZ103" s="101">
        <f>BI103/Constants!C$10*Constants!D$10</f>
        <v>3.206597135585608</v>
      </c>
      <c r="CA103" s="101">
        <f>BJ103/Constants!C$21*Constants!D$21</f>
        <v>3.16</v>
      </c>
      <c r="CB103" s="101">
        <f>BK103/Constants!C$20*Constants!D$20</f>
        <v>0.292975622146392</v>
      </c>
      <c r="CC103" s="102">
        <f>BL103/Constants!C$15*Constants!D$15</f>
        <v>2.3693340478943951E-2</v>
      </c>
      <c r="CD103" s="102">
        <f>BM103/Constants!C$5*Constants!D$5</f>
        <v>0</v>
      </c>
      <c r="CE103" s="101">
        <f>BN103/Constants!C$8*Constants!D$8</f>
        <v>7.289319484478864E-3</v>
      </c>
      <c r="CF103" s="102">
        <f>BO103/Constants!C$11*Constants!D$11</f>
        <v>5.0422278018717188E-2</v>
      </c>
      <c r="CG103" s="102">
        <f>BP103/Constants!C$7*Constants!D$7</f>
        <v>1.1641895300554931E-3</v>
      </c>
      <c r="CH103" s="101">
        <f>BQ103/Constants!C$13*Constants!D$13</f>
        <v>1.0939921597228552E-6</v>
      </c>
      <c r="CI103" s="101">
        <f>BR103/Constants!C$12*Constants!D$12</f>
        <v>6.2673471214970013E-5</v>
      </c>
      <c r="CJ103" s="101">
        <f>BS103/Constants!C$18*Constants!D$18</f>
        <v>6.4994863309190088E-3</v>
      </c>
      <c r="CK103" s="101">
        <f>BT103/Constants!D$18*Constants!E$18</f>
        <v>2.1849999999999998E-2</v>
      </c>
      <c r="CL103" s="101">
        <f>BU103/Constants!C$19*Constants!D$19</f>
        <v>0</v>
      </c>
      <c r="CM103" s="102">
        <f>BV103/Constants!C$14/Constants!D$14</f>
        <v>1.4738083207006907E-3</v>
      </c>
      <c r="CN103" s="102">
        <f>BW103/Constants!C$17/Constants!D$17</f>
        <v>1.0049559471365641E-2</v>
      </c>
      <c r="CO103" s="217">
        <f t="shared" si="147"/>
        <v>2.1787687768320465</v>
      </c>
      <c r="CP103" s="104">
        <f t="shared" si="168"/>
        <v>2.1787687768320465</v>
      </c>
      <c r="CQ103" s="106">
        <f>R103*Constants!E$6</f>
        <v>0</v>
      </c>
      <c r="CR103" s="106">
        <f>T103*Constants!E$8</f>
        <v>0.52439999999999998</v>
      </c>
      <c r="CS103" s="106">
        <f>U103*Constants!E$9</f>
        <v>18.92428</v>
      </c>
      <c r="CT103" s="106">
        <f>V103*Constants!E$10</f>
        <v>167.06820000000002</v>
      </c>
      <c r="CU103" s="106">
        <f>AE103*Constants!E$21</f>
        <v>137.86203574000001</v>
      </c>
      <c r="CV103" s="106">
        <f>AB103*Constants!E$18</f>
        <v>0.46344999999999997</v>
      </c>
      <c r="CW103" s="106">
        <f>AD103*Constants!E$20</f>
        <v>21.67088</v>
      </c>
      <c r="CX103" s="107">
        <f>Y103*Constants!E$15</f>
        <v>1.7976000000000001</v>
      </c>
      <c r="CY103" s="218">
        <f t="shared" si="169"/>
        <v>0</v>
      </c>
      <c r="CZ103" s="102">
        <f t="shared" si="170"/>
        <v>11.098059422293465</v>
      </c>
      <c r="DA103" s="102">
        <f t="shared" si="171"/>
        <v>87.297352643524235</v>
      </c>
      <c r="DB103" s="102">
        <f t="shared" si="172"/>
        <v>89.861010181928989</v>
      </c>
      <c r="DC103" s="102">
        <f t="shared" si="173"/>
        <v>8.3313561280866804</v>
      </c>
      <c r="DD103" s="102">
        <f t="shared" si="174"/>
        <v>0.67376819937414323</v>
      </c>
      <c r="DE103" s="102">
        <f t="shared" si="175"/>
        <v>0</v>
      </c>
      <c r="DF103" s="102">
        <f t="shared" si="176"/>
        <v>0.19844659826643665</v>
      </c>
      <c r="DG103" s="102">
        <f t="shared" si="177"/>
        <v>1.372711070075195</v>
      </c>
      <c r="DH103" s="102">
        <f t="shared" si="178"/>
        <v>3.1694241481505209E-2</v>
      </c>
      <c r="DI103" s="102">
        <f t="shared" si="179"/>
        <v>2.9783167425906004E-5</v>
      </c>
      <c r="DJ103" s="102">
        <f t="shared" si="180"/>
        <v>1.7062411917385483E-3</v>
      </c>
      <c r="DK103" s="102">
        <f t="shared" si="181"/>
        <v>0.18482607827848777</v>
      </c>
      <c r="DL103" s="102">
        <f t="shared" si="182"/>
        <v>0.62134907356808489</v>
      </c>
      <c r="DM103" s="102">
        <f t="shared" si="183"/>
        <v>0</v>
      </c>
      <c r="DN103" s="102">
        <f t="shared" si="184"/>
        <v>4.1910729276169761E-2</v>
      </c>
      <c r="DO103" s="102">
        <f t="shared" si="185"/>
        <v>0.28577960948743314</v>
      </c>
      <c r="DP103" s="105">
        <f t="shared" si="186"/>
        <v>0</v>
      </c>
      <c r="DQ103" s="106">
        <f t="shared" si="187"/>
        <v>0</v>
      </c>
      <c r="DR103" s="106">
        <f t="shared" si="188"/>
        <v>87.297352643524235</v>
      </c>
      <c r="DS103" s="94">
        <f t="shared" si="189"/>
        <v>0</v>
      </c>
      <c r="DT103" s="106">
        <f t="shared" si="190"/>
        <v>89.861010181928989</v>
      </c>
      <c r="DU103" s="94">
        <f t="shared" si="141"/>
        <v>0</v>
      </c>
      <c r="DV103" s="106">
        <f t="shared" si="191"/>
        <v>0</v>
      </c>
      <c r="DW103" s="107">
        <f t="shared" si="192"/>
        <v>0</v>
      </c>
      <c r="DX103" s="54" t="str">
        <f t="shared" si="145"/>
        <v>Ca</v>
      </c>
      <c r="DY103" s="92" t="str">
        <f t="shared" si="146"/>
        <v>HCO3</v>
      </c>
    </row>
    <row r="104" spans="1:130" s="1" customFormat="1" x14ac:dyDescent="0.2">
      <c r="A104" s="3"/>
      <c r="B104" s="63" t="s">
        <v>245</v>
      </c>
      <c r="C104" s="82" t="s">
        <v>300</v>
      </c>
      <c r="D104" s="70" t="s">
        <v>319</v>
      </c>
      <c r="E104" s="77">
        <v>703122</v>
      </c>
      <c r="F104" s="71">
        <v>5221435</v>
      </c>
      <c r="G104" s="71">
        <v>1570</v>
      </c>
      <c r="H104" s="75">
        <v>43340</v>
      </c>
      <c r="I104" s="68">
        <v>16.399999999999999</v>
      </c>
      <c r="J104" s="113">
        <v>327</v>
      </c>
      <c r="K104" s="112">
        <f t="shared" si="144"/>
        <v>375.68442915999998</v>
      </c>
      <c r="L104" s="65">
        <v>8.39</v>
      </c>
      <c r="M104" s="73">
        <v>408.82945054945054</v>
      </c>
      <c r="N104" s="67">
        <v>7.96</v>
      </c>
      <c r="O104" s="201">
        <v>97.2</v>
      </c>
      <c r="P104" s="204">
        <v>0.7</v>
      </c>
      <c r="Q104" s="173">
        <v>0</v>
      </c>
      <c r="R104" s="173">
        <v>0</v>
      </c>
      <c r="S104" s="173">
        <v>0.433</v>
      </c>
      <c r="T104" s="173">
        <v>3.4529999999999998</v>
      </c>
      <c r="U104" s="173">
        <v>6.0309999999999997</v>
      </c>
      <c r="V104" s="173">
        <v>65.921000000000006</v>
      </c>
      <c r="W104" s="173">
        <v>1.409</v>
      </c>
      <c r="X104" s="173">
        <v>0</v>
      </c>
      <c r="Y104" s="173">
        <v>3.0209999999999999</v>
      </c>
      <c r="Z104" s="176">
        <v>0.115</v>
      </c>
      <c r="AA104" s="173">
        <v>0.75600000000000001</v>
      </c>
      <c r="AB104" s="173">
        <v>3.3050000000000002</v>
      </c>
      <c r="AC104" s="173">
        <v>0</v>
      </c>
      <c r="AD104" s="173">
        <v>9.4510000000000005</v>
      </c>
      <c r="AE104" s="208">
        <v>209.89882399999999</v>
      </c>
      <c r="AF104" s="186">
        <v>2.96</v>
      </c>
      <c r="AG104" s="186">
        <v>0.1</v>
      </c>
      <c r="AH104" s="186">
        <v>0</v>
      </c>
      <c r="AI104" s="186">
        <v>0.09</v>
      </c>
      <c r="AJ104" s="186">
        <v>0.96</v>
      </c>
      <c r="AK104" s="186">
        <v>2.46</v>
      </c>
      <c r="AL104" s="186">
        <v>0</v>
      </c>
      <c r="AM104" s="186">
        <v>0.22</v>
      </c>
      <c r="AN104" s="186">
        <v>4.1900000000000004</v>
      </c>
      <c r="AO104" s="186">
        <v>1.84</v>
      </c>
      <c r="AP104" s="186">
        <v>0</v>
      </c>
      <c r="AQ104" s="186">
        <v>0.27</v>
      </c>
      <c r="AR104" s="186">
        <v>4.2000000000000003E-2</v>
      </c>
      <c r="AS104" s="186">
        <v>0</v>
      </c>
      <c r="AT104" s="186">
        <v>0.01</v>
      </c>
      <c r="AU104" s="186">
        <v>0</v>
      </c>
      <c r="AV104" s="186">
        <v>7.0000000000000007E-2</v>
      </c>
      <c r="AW104" s="186">
        <v>4.96</v>
      </c>
      <c r="AX104" s="186">
        <v>0</v>
      </c>
      <c r="AY104" s="186">
        <v>0.52</v>
      </c>
      <c r="AZ104" s="187">
        <v>0.3</v>
      </c>
      <c r="BA104" s="45">
        <f t="shared" si="149"/>
        <v>303.812816</v>
      </c>
      <c r="BB104" s="49">
        <f t="shared" si="150"/>
        <v>7.8475092767798076</v>
      </c>
      <c r="BC104" s="210">
        <f t="shared" si="148"/>
        <v>0.17233785521863651</v>
      </c>
      <c r="BD104" s="215" t="str">
        <f t="shared" si="99"/>
        <v>Ca</v>
      </c>
      <c r="BE104" s="44" t="str">
        <f t="shared" si="100"/>
        <v>HCO3</v>
      </c>
      <c r="BF104" s="213"/>
      <c r="BG104" s="101">
        <f t="shared" si="151"/>
        <v>0</v>
      </c>
      <c r="BH104" s="101">
        <f t="shared" si="152"/>
        <v>6.0309999999999997</v>
      </c>
      <c r="BI104" s="101">
        <f t="shared" si="153"/>
        <v>65.921000000000006</v>
      </c>
      <c r="BJ104" s="101">
        <f t="shared" si="154"/>
        <v>209.89882399999999</v>
      </c>
      <c r="BK104" s="101">
        <f t="shared" si="155"/>
        <v>9.4510000000000005</v>
      </c>
      <c r="BL104" s="102">
        <f t="shared" si="156"/>
        <v>3.0209999999999999</v>
      </c>
      <c r="BM104" s="101">
        <f t="shared" si="157"/>
        <v>0</v>
      </c>
      <c r="BN104" s="101">
        <f t="shared" si="158"/>
        <v>3.4529999999999998</v>
      </c>
      <c r="BO104" s="101">
        <f t="shared" si="159"/>
        <v>1.409</v>
      </c>
      <c r="BP104" s="101">
        <f t="shared" si="160"/>
        <v>0.433</v>
      </c>
      <c r="BQ104" s="101">
        <f t="shared" si="161"/>
        <v>9.5999999999999992E-4</v>
      </c>
      <c r="BR104" s="101">
        <f t="shared" si="162"/>
        <v>2.4599999999999999E-3</v>
      </c>
      <c r="BS104" s="101">
        <f t="shared" si="163"/>
        <v>3.3050000000000002</v>
      </c>
      <c r="BT104" s="101">
        <f t="shared" si="164"/>
        <v>0.115</v>
      </c>
      <c r="BU104" s="101">
        <f t="shared" si="165"/>
        <v>0</v>
      </c>
      <c r="BV104" s="101">
        <f t="shared" si="166"/>
        <v>0</v>
      </c>
      <c r="BW104" s="103">
        <f t="shared" si="167"/>
        <v>0.75600000000000001</v>
      </c>
      <c r="BX104" s="101">
        <f>BG104/Constants!C$6*Constants!D$6</f>
        <v>0</v>
      </c>
      <c r="BY104" s="101">
        <f>BH104/Constants!C$9*Constants!D$9</f>
        <v>0.49627648631968729</v>
      </c>
      <c r="BZ104" s="101">
        <f>BI104/Constants!C$10*Constants!D$10</f>
        <v>3.2896352113378913</v>
      </c>
      <c r="CA104" s="101">
        <f>BJ104/Constants!C$21*Constants!D$21</f>
        <v>3.44</v>
      </c>
      <c r="CB104" s="101">
        <f>BK104/Constants!C$20*Constants!D$20</f>
        <v>0.19676752451005908</v>
      </c>
      <c r="CC104" s="102">
        <f>BL104/Constants!C$15*Constants!D$15</f>
        <v>8.5211406651059141E-2</v>
      </c>
      <c r="CD104" s="102">
        <f>BM104/Constants!C$5*Constants!D$5</f>
        <v>0</v>
      </c>
      <c r="CE104" s="101">
        <f>BN104/Constants!C$8*Constants!D$8</f>
        <v>8.8315860280370237E-2</v>
      </c>
      <c r="CF104" s="102">
        <f>BO104/Constants!C$11*Constants!D$11</f>
        <v>3.216160693905501E-2</v>
      </c>
      <c r="CG104" s="102">
        <f>BP104/Constants!C$7*Constants!D$7</f>
        <v>2.400447935781088E-2</v>
      </c>
      <c r="CH104" s="101">
        <f>BQ104/Constants!C$13*Constants!D$13</f>
        <v>3.5007749111131367E-5</v>
      </c>
      <c r="CI104" s="101">
        <f>BR104/Constants!C$12*Constants!D$12</f>
        <v>8.8100993822186411E-5</v>
      </c>
      <c r="CJ104" s="101">
        <f>BS104/Constants!C$18*Constants!D$18</f>
        <v>5.3302239016593853E-2</v>
      </c>
      <c r="CK104" s="101">
        <f>BT104/Constants!D$18*Constants!E$18</f>
        <v>0.13225000000000001</v>
      </c>
      <c r="CL104" s="101">
        <f>BU104/Constants!C$19*Constants!D$19</f>
        <v>0</v>
      </c>
      <c r="CM104" s="102">
        <f>BV104/Constants!C$14/Constants!D$14</f>
        <v>0</v>
      </c>
      <c r="CN104" s="102">
        <f>BW104/Constants!C$17/Constants!D$17</f>
        <v>9.4613536243492204E-3</v>
      </c>
      <c r="CO104" s="217">
        <f t="shared" si="147"/>
        <v>0.17233785521863651</v>
      </c>
      <c r="CP104" s="104">
        <f t="shared" si="168"/>
        <v>0.17233785521863651</v>
      </c>
      <c r="CQ104" s="106">
        <f>R104*Constants!E$6</f>
        <v>0</v>
      </c>
      <c r="CR104" s="106">
        <f>T104*Constants!E$8</f>
        <v>6.3535199999999996</v>
      </c>
      <c r="CS104" s="106">
        <f>U104*Constants!E$9</f>
        <v>23.038419999999999</v>
      </c>
      <c r="CT104" s="106">
        <f>V104*Constants!E$10</f>
        <v>171.39460000000003</v>
      </c>
      <c r="CU104" s="106">
        <f>AE104*Constants!E$21</f>
        <v>150.07765916</v>
      </c>
      <c r="CV104" s="106">
        <f>AB104*Constants!E$18</f>
        <v>3.8007499999999999</v>
      </c>
      <c r="CW104" s="106">
        <f>AD104*Constants!E$20</f>
        <v>14.554540000000001</v>
      </c>
      <c r="CX104" s="107">
        <f>Y104*Constants!E$15</f>
        <v>6.4649400000000004</v>
      </c>
      <c r="CY104" s="218">
        <f t="shared" si="169"/>
        <v>0</v>
      </c>
      <c r="CZ104" s="102">
        <f t="shared" si="170"/>
        <v>12.626240199681371</v>
      </c>
      <c r="DA104" s="102">
        <f t="shared" si="171"/>
        <v>83.694725606898217</v>
      </c>
      <c r="DB104" s="102">
        <f t="shared" si="172"/>
        <v>87.822480617372605</v>
      </c>
      <c r="DC104" s="102">
        <f t="shared" si="173"/>
        <v>5.0234337521549577</v>
      </c>
      <c r="DD104" s="102">
        <f t="shared" si="174"/>
        <v>2.1754293921487493</v>
      </c>
      <c r="DE104" s="102">
        <f t="shared" si="175"/>
        <v>0</v>
      </c>
      <c r="DF104" s="102">
        <f t="shared" si="176"/>
        <v>2.2469274609620329</v>
      </c>
      <c r="DG104" s="102">
        <f t="shared" si="177"/>
        <v>0.81825390808192011</v>
      </c>
      <c r="DH104" s="102">
        <f t="shared" si="178"/>
        <v>0.61072069822944175</v>
      </c>
      <c r="DI104" s="102">
        <f t="shared" si="179"/>
        <v>8.9066530716628049E-4</v>
      </c>
      <c r="DJ104" s="102">
        <f t="shared" si="180"/>
        <v>2.2414608398613582E-3</v>
      </c>
      <c r="DK104" s="102">
        <f t="shared" si="181"/>
        <v>1.360795015377144</v>
      </c>
      <c r="DL104" s="102">
        <f t="shared" si="182"/>
        <v>3.3763148435021888</v>
      </c>
      <c r="DM104" s="102">
        <f t="shared" si="183"/>
        <v>0</v>
      </c>
      <c r="DN104" s="102">
        <f t="shared" si="184"/>
        <v>0</v>
      </c>
      <c r="DO104" s="102">
        <f t="shared" si="185"/>
        <v>0.24154637944433649</v>
      </c>
      <c r="DP104" s="105">
        <f t="shared" si="186"/>
        <v>0</v>
      </c>
      <c r="DQ104" s="106">
        <f t="shared" si="187"/>
        <v>0</v>
      </c>
      <c r="DR104" s="106">
        <f t="shared" si="188"/>
        <v>83.694725606898217</v>
      </c>
      <c r="DS104" s="94">
        <f t="shared" si="189"/>
        <v>0</v>
      </c>
      <c r="DT104" s="106">
        <f t="shared" si="190"/>
        <v>87.822480617372605</v>
      </c>
      <c r="DU104" s="94">
        <f t="shared" si="141"/>
        <v>0</v>
      </c>
      <c r="DV104" s="106">
        <f t="shared" si="191"/>
        <v>0</v>
      </c>
      <c r="DW104" s="107">
        <f t="shared" si="192"/>
        <v>0</v>
      </c>
      <c r="DX104" s="54" t="str">
        <f t="shared" si="145"/>
        <v>Ca</v>
      </c>
      <c r="DY104" s="92" t="str">
        <f t="shared" si="146"/>
        <v>HCO3</v>
      </c>
      <c r="DZ104" s="3"/>
    </row>
    <row r="105" spans="1:130" s="1" customFormat="1" x14ac:dyDescent="0.2">
      <c r="A105" s="3"/>
      <c r="B105" s="63" t="s">
        <v>246</v>
      </c>
      <c r="C105" s="82" t="s">
        <v>301</v>
      </c>
      <c r="D105" s="70" t="s">
        <v>319</v>
      </c>
      <c r="E105" s="77">
        <v>702354</v>
      </c>
      <c r="F105" s="71">
        <v>5219980</v>
      </c>
      <c r="G105" s="71">
        <v>1838</v>
      </c>
      <c r="H105" s="75">
        <v>43342</v>
      </c>
      <c r="I105" s="68">
        <v>10.9</v>
      </c>
      <c r="J105" s="113">
        <v>332</v>
      </c>
      <c r="K105" s="112">
        <f t="shared" si="144"/>
        <v>392.36156702000011</v>
      </c>
      <c r="L105" s="65">
        <v>7.29</v>
      </c>
      <c r="M105" s="73">
        <v>419.86681318681315</v>
      </c>
      <c r="N105" s="67">
        <v>7.34</v>
      </c>
      <c r="O105" s="201">
        <v>83.3</v>
      </c>
      <c r="P105" s="204">
        <v>0.01</v>
      </c>
      <c r="Q105" s="173">
        <v>0</v>
      </c>
      <c r="R105" s="173">
        <v>0</v>
      </c>
      <c r="S105" s="173">
        <v>5.2999999999999999E-2</v>
      </c>
      <c r="T105" s="173">
        <v>9.9000000000000005E-2</v>
      </c>
      <c r="U105" s="173">
        <v>9.5640000000000001</v>
      </c>
      <c r="V105" s="173">
        <v>61.59</v>
      </c>
      <c r="W105" s="173">
        <v>2.2639999999999998</v>
      </c>
      <c r="X105" s="173">
        <v>7.0000000000000001E-3</v>
      </c>
      <c r="Y105" s="173">
        <v>1.585</v>
      </c>
      <c r="Z105" s="173">
        <v>0</v>
      </c>
      <c r="AA105" s="173">
        <v>0.441</v>
      </c>
      <c r="AB105" s="173">
        <v>0.79800000000000004</v>
      </c>
      <c r="AC105" s="173">
        <v>0</v>
      </c>
      <c r="AD105" s="173">
        <v>48.234000000000002</v>
      </c>
      <c r="AE105" s="208">
        <v>163.52582800000002</v>
      </c>
      <c r="AF105" s="186">
        <v>1.28</v>
      </c>
      <c r="AG105" s="186">
        <v>0.14000000000000001</v>
      </c>
      <c r="AH105" s="186">
        <v>7.0000000000000007E-2</v>
      </c>
      <c r="AI105" s="186">
        <v>0.09</v>
      </c>
      <c r="AJ105" s="186">
        <v>0.03</v>
      </c>
      <c r="AK105" s="186">
        <v>4.28</v>
      </c>
      <c r="AL105" s="186">
        <v>0.02</v>
      </c>
      <c r="AM105" s="186">
        <v>0.8</v>
      </c>
      <c r="AN105" s="186">
        <v>1.47</v>
      </c>
      <c r="AO105" s="186">
        <v>0.48</v>
      </c>
      <c r="AP105" s="186">
        <v>0.59</v>
      </c>
      <c r="AQ105" s="186">
        <v>0.2</v>
      </c>
      <c r="AR105" s="186">
        <v>0.2374</v>
      </c>
      <c r="AS105" s="186">
        <v>0</v>
      </c>
      <c r="AT105" s="186">
        <v>0.03</v>
      </c>
      <c r="AU105" s="186">
        <v>0</v>
      </c>
      <c r="AV105" s="186">
        <v>0.11</v>
      </c>
      <c r="AW105" s="186">
        <v>9.1</v>
      </c>
      <c r="AX105" s="186">
        <v>0</v>
      </c>
      <c r="AY105" s="186">
        <v>7.0000000000000007E-2</v>
      </c>
      <c r="AZ105" s="187">
        <v>0.31</v>
      </c>
      <c r="BA105" s="45">
        <f t="shared" si="149"/>
        <v>288.18013540000004</v>
      </c>
      <c r="BB105" s="49">
        <f t="shared" si="150"/>
        <v>7.6654923359221012</v>
      </c>
      <c r="BC105" s="210">
        <f t="shared" si="148"/>
        <v>2.2193330020391708</v>
      </c>
      <c r="BD105" s="215" t="str">
        <f t="shared" si="99"/>
        <v>Ca-Mg</v>
      </c>
      <c r="BE105" s="44" t="str">
        <f t="shared" si="100"/>
        <v>HCO3-SO4</v>
      </c>
      <c r="BF105" s="213"/>
      <c r="BG105" s="101">
        <f t="shared" si="151"/>
        <v>0</v>
      </c>
      <c r="BH105" s="101">
        <f t="shared" si="152"/>
        <v>9.5640000000000001</v>
      </c>
      <c r="BI105" s="101">
        <f t="shared" si="153"/>
        <v>61.59</v>
      </c>
      <c r="BJ105" s="101">
        <f t="shared" si="154"/>
        <v>163.52582800000002</v>
      </c>
      <c r="BK105" s="101">
        <f t="shared" si="155"/>
        <v>48.234000000000002</v>
      </c>
      <c r="BL105" s="102">
        <f t="shared" si="156"/>
        <v>1.585</v>
      </c>
      <c r="BM105" s="101">
        <f t="shared" si="157"/>
        <v>0</v>
      </c>
      <c r="BN105" s="101">
        <f t="shared" si="158"/>
        <v>9.9000000000000005E-2</v>
      </c>
      <c r="BO105" s="101">
        <f t="shared" si="159"/>
        <v>2.2639999999999998</v>
      </c>
      <c r="BP105" s="101">
        <f t="shared" si="160"/>
        <v>5.2999999999999999E-2</v>
      </c>
      <c r="BQ105" s="101">
        <f t="shared" si="161"/>
        <v>2.9999999999999997E-5</v>
      </c>
      <c r="BR105" s="101">
        <f t="shared" si="162"/>
        <v>4.28E-3</v>
      </c>
      <c r="BS105" s="101">
        <f t="shared" si="163"/>
        <v>0.79800000000000004</v>
      </c>
      <c r="BT105" s="101">
        <f t="shared" si="164"/>
        <v>0</v>
      </c>
      <c r="BU105" s="101">
        <f t="shared" si="165"/>
        <v>0</v>
      </c>
      <c r="BV105" s="101">
        <f t="shared" si="166"/>
        <v>7.0000000000000001E-3</v>
      </c>
      <c r="BW105" s="103">
        <f t="shared" si="167"/>
        <v>0.441</v>
      </c>
      <c r="BX105" s="101">
        <f>BG105/Constants!C$6*Constants!D$6</f>
        <v>0</v>
      </c>
      <c r="BY105" s="101">
        <f>BH105/Constants!C$9*Constants!D$9</f>
        <v>0.78699855996708501</v>
      </c>
      <c r="BZ105" s="101">
        <f>BI105/Constants!C$10*Constants!D$10</f>
        <v>3.0735066620090823</v>
      </c>
      <c r="CA105" s="101">
        <f>BJ105/Constants!C$21*Constants!D$21</f>
        <v>2.68</v>
      </c>
      <c r="CB105" s="101">
        <f>BK105/Constants!C$20*Constants!D$20</f>
        <v>1.0042201647675579</v>
      </c>
      <c r="CC105" s="102">
        <f>BL105/Constants!C$15*Constants!D$15</f>
        <v>4.4707076975150195E-2</v>
      </c>
      <c r="CD105" s="102">
        <f>BM105/Constants!C$5*Constants!D$5</f>
        <v>0</v>
      </c>
      <c r="CE105" s="101">
        <f>BN105/Constants!C$8*Constants!D$8</f>
        <v>2.5320793998716055E-3</v>
      </c>
      <c r="CF105" s="102">
        <f>BO105/Constants!C$11*Constants!D$11</f>
        <v>5.1677699155443957E-2</v>
      </c>
      <c r="CG105" s="102">
        <f>BP105/Constants!C$7*Constants!D$7</f>
        <v>2.9381926234733871E-3</v>
      </c>
      <c r="CH105" s="101">
        <f>BQ105/Constants!C$13*Constants!D$13</f>
        <v>1.0939921597228552E-6</v>
      </c>
      <c r="CI105" s="101">
        <f>BR105/Constants!C$12*Constants!D$12</f>
        <v>1.5328140388575523E-4</v>
      </c>
      <c r="CJ105" s="101">
        <f>BS105/Constants!C$18*Constants!D$18</f>
        <v>1.2869950600678335E-2</v>
      </c>
      <c r="CK105" s="101">
        <f>BT105/Constants!D$18*Constants!E$18</f>
        <v>0</v>
      </c>
      <c r="CL105" s="101">
        <f>BU105/Constants!C$19*Constants!D$19</f>
        <v>0</v>
      </c>
      <c r="CM105" s="102">
        <f>BV105/Constants!C$14/Constants!D$14</f>
        <v>3.6845208017517267E-4</v>
      </c>
      <c r="CN105" s="102">
        <f>BW105/Constants!C$17/Constants!D$17</f>
        <v>5.5191229475370449E-3</v>
      </c>
      <c r="CO105" s="217">
        <f t="shared" si="147"/>
        <v>2.2193330020391708</v>
      </c>
      <c r="CP105" s="104">
        <f t="shared" si="168"/>
        <v>2.2193330020391708</v>
      </c>
      <c r="CQ105" s="106">
        <f>R105*Constants!E$6</f>
        <v>0</v>
      </c>
      <c r="CR105" s="106">
        <f>T105*Constants!E$8</f>
        <v>0.18216000000000002</v>
      </c>
      <c r="CS105" s="106">
        <f>U105*Constants!E$9</f>
        <v>36.534480000000002</v>
      </c>
      <c r="CT105" s="106">
        <f>V105*Constants!E$10</f>
        <v>160.13400000000001</v>
      </c>
      <c r="CU105" s="106">
        <f>AE105*Constants!E$21</f>
        <v>116.92096702000001</v>
      </c>
      <c r="CV105" s="106">
        <f>AB105*Constants!E$18</f>
        <v>0.91769999999999996</v>
      </c>
      <c r="CW105" s="106">
        <f>AD105*Constants!E$20</f>
        <v>74.280360000000002</v>
      </c>
      <c r="CX105" s="107">
        <f>Y105*Constants!E$15</f>
        <v>3.3919000000000001</v>
      </c>
      <c r="CY105" s="218">
        <f t="shared" si="169"/>
        <v>0</v>
      </c>
      <c r="CZ105" s="102">
        <f t="shared" si="170"/>
        <v>20.087728817629397</v>
      </c>
      <c r="DA105" s="102">
        <f t="shared" si="171"/>
        <v>78.449658596831412</v>
      </c>
      <c r="DB105" s="102">
        <f t="shared" si="172"/>
        <v>71.510817113893737</v>
      </c>
      <c r="DC105" s="102">
        <f t="shared" si="173"/>
        <v>26.795747964469051</v>
      </c>
      <c r="DD105" s="102">
        <f t="shared" si="174"/>
        <v>1.1929252258457967</v>
      </c>
      <c r="DE105" s="102">
        <f t="shared" si="175"/>
        <v>0</v>
      </c>
      <c r="DF105" s="102">
        <f t="shared" si="176"/>
        <v>6.4630009401102195E-2</v>
      </c>
      <c r="DG105" s="102">
        <f t="shared" si="177"/>
        <v>1.319046386307251</v>
      </c>
      <c r="DH105" s="102">
        <f t="shared" si="178"/>
        <v>7.4995838158536096E-2</v>
      </c>
      <c r="DI105" s="102">
        <f t="shared" si="179"/>
        <v>2.7923580742059456E-5</v>
      </c>
      <c r="DJ105" s="102">
        <f t="shared" si="180"/>
        <v>3.9124280915728143E-3</v>
      </c>
      <c r="DK105" s="102">
        <f t="shared" si="181"/>
        <v>0.34341070286192354</v>
      </c>
      <c r="DL105" s="102">
        <f t="shared" si="182"/>
        <v>0</v>
      </c>
      <c r="DM105" s="102">
        <f t="shared" si="183"/>
        <v>0</v>
      </c>
      <c r="DN105" s="102">
        <f t="shared" si="184"/>
        <v>9.8314587017315231E-3</v>
      </c>
      <c r="DO105" s="102">
        <f t="shared" si="185"/>
        <v>0.14726753422776706</v>
      </c>
      <c r="DP105" s="105">
        <f t="shared" si="186"/>
        <v>0</v>
      </c>
      <c r="DQ105" s="106">
        <f t="shared" si="187"/>
        <v>20.087728817629397</v>
      </c>
      <c r="DR105" s="106">
        <f t="shared" si="188"/>
        <v>78.449658596831412</v>
      </c>
      <c r="DS105" s="94">
        <f t="shared" si="189"/>
        <v>0</v>
      </c>
      <c r="DT105" s="106">
        <f t="shared" si="190"/>
        <v>71.510817113893737</v>
      </c>
      <c r="DU105" s="94">
        <f t="shared" si="141"/>
        <v>0</v>
      </c>
      <c r="DV105" s="106">
        <f t="shared" si="191"/>
        <v>26.795747964469051</v>
      </c>
      <c r="DW105" s="107">
        <f t="shared" si="192"/>
        <v>0</v>
      </c>
      <c r="DX105" s="54" t="str">
        <f t="shared" si="145"/>
        <v>Ca-Mg</v>
      </c>
      <c r="DY105" s="92" t="str">
        <f t="shared" si="146"/>
        <v>HCO3-SO4</v>
      </c>
      <c r="DZ105" s="3"/>
    </row>
    <row r="106" spans="1:130" s="1" customFormat="1" x14ac:dyDescent="0.2">
      <c r="A106" s="3"/>
      <c r="B106" s="63" t="s">
        <v>247</v>
      </c>
      <c r="C106" s="82" t="s">
        <v>304</v>
      </c>
      <c r="D106" s="70" t="s">
        <v>319</v>
      </c>
      <c r="E106" s="77">
        <v>706147</v>
      </c>
      <c r="F106" s="71">
        <v>5224693</v>
      </c>
      <c r="G106" s="71">
        <v>1438</v>
      </c>
      <c r="H106" s="75">
        <v>43337</v>
      </c>
      <c r="I106" s="68">
        <v>8.3000000000000007</v>
      </c>
      <c r="J106" s="113">
        <v>461</v>
      </c>
      <c r="K106" s="112">
        <f t="shared" si="144"/>
        <v>568.30091924999999</v>
      </c>
      <c r="L106" s="65">
        <v>7.68</v>
      </c>
      <c r="M106" s="73">
        <v>388.07538461538456</v>
      </c>
      <c r="N106" s="67">
        <v>9.4600000000000009</v>
      </c>
      <c r="O106" s="201">
        <v>95.5</v>
      </c>
      <c r="P106" s="204">
        <v>0.12</v>
      </c>
      <c r="Q106" s="173">
        <v>0</v>
      </c>
      <c r="R106" s="173">
        <v>1.8</v>
      </c>
      <c r="S106" s="173">
        <v>0.06</v>
      </c>
      <c r="T106" s="173">
        <v>0.8</v>
      </c>
      <c r="U106" s="173">
        <v>25.35</v>
      </c>
      <c r="V106" s="173">
        <v>66.819999999999993</v>
      </c>
      <c r="W106" s="173">
        <v>1.56</v>
      </c>
      <c r="X106" s="173">
        <v>0.01</v>
      </c>
      <c r="Y106" s="173">
        <v>19.37</v>
      </c>
      <c r="Z106" s="173">
        <v>0.01</v>
      </c>
      <c r="AA106" s="173">
        <v>0.91</v>
      </c>
      <c r="AB106" s="173">
        <v>3.7</v>
      </c>
      <c r="AC106" s="173">
        <v>0</v>
      </c>
      <c r="AD106" s="173">
        <v>32.69</v>
      </c>
      <c r="AE106" s="208">
        <v>274.57695000000001</v>
      </c>
      <c r="AF106" s="186">
        <v>3.29</v>
      </c>
      <c r="AG106" s="186">
        <v>0.13</v>
      </c>
      <c r="AH106" s="186">
        <v>0.01</v>
      </c>
      <c r="AI106" s="186">
        <v>0.1</v>
      </c>
      <c r="AJ106" s="186">
        <v>0.14000000000000001</v>
      </c>
      <c r="AK106" s="186">
        <v>8.76</v>
      </c>
      <c r="AL106" s="186">
        <v>0.02</v>
      </c>
      <c r="AM106" s="186">
        <v>0.5</v>
      </c>
      <c r="AN106" s="186">
        <v>2.48</v>
      </c>
      <c r="AO106" s="186">
        <v>1.1599999999999999</v>
      </c>
      <c r="AP106" s="186">
        <v>0.39</v>
      </c>
      <c r="AQ106" s="186">
        <v>0.64</v>
      </c>
      <c r="AR106" s="186">
        <v>0.23469999999999999</v>
      </c>
      <c r="AS106" s="186">
        <v>0</v>
      </c>
      <c r="AT106" s="186">
        <v>0.01</v>
      </c>
      <c r="AU106" s="186">
        <v>0</v>
      </c>
      <c r="AV106" s="186">
        <v>0.04</v>
      </c>
      <c r="AW106" s="186">
        <v>2.52</v>
      </c>
      <c r="AX106" s="186">
        <v>0.03</v>
      </c>
      <c r="AY106" s="186">
        <v>0.16</v>
      </c>
      <c r="AZ106" s="187">
        <v>1.24</v>
      </c>
      <c r="BA106" s="45">
        <f t="shared" si="149"/>
        <v>427.67880470000006</v>
      </c>
      <c r="BB106" s="49">
        <f t="shared" si="150"/>
        <v>11.368541240027815</v>
      </c>
      <c r="BC106" s="210">
        <f t="shared" si="148"/>
        <v>-2.2126342540862556</v>
      </c>
      <c r="BD106" s="215" t="str">
        <f t="shared" si="99"/>
        <v>Ca-Mg</v>
      </c>
      <c r="BE106" s="44" t="str">
        <f t="shared" si="100"/>
        <v>HCO3</v>
      </c>
      <c r="BF106" s="213"/>
      <c r="BG106" s="101">
        <f t="shared" si="151"/>
        <v>1.8</v>
      </c>
      <c r="BH106" s="101">
        <f t="shared" si="152"/>
        <v>25.35</v>
      </c>
      <c r="BI106" s="101">
        <f t="shared" si="153"/>
        <v>66.819999999999993</v>
      </c>
      <c r="BJ106" s="101">
        <f t="shared" si="154"/>
        <v>274.57695000000001</v>
      </c>
      <c r="BK106" s="101">
        <f t="shared" si="155"/>
        <v>32.69</v>
      </c>
      <c r="BL106" s="102">
        <f t="shared" si="156"/>
        <v>19.37</v>
      </c>
      <c r="BM106" s="101">
        <f t="shared" si="157"/>
        <v>0</v>
      </c>
      <c r="BN106" s="101">
        <f t="shared" si="158"/>
        <v>0.8</v>
      </c>
      <c r="BO106" s="101">
        <f t="shared" si="159"/>
        <v>1.56</v>
      </c>
      <c r="BP106" s="101">
        <f t="shared" si="160"/>
        <v>0.06</v>
      </c>
      <c r="BQ106" s="101">
        <f t="shared" si="161"/>
        <v>1.4000000000000001E-4</v>
      </c>
      <c r="BR106" s="101">
        <f t="shared" si="162"/>
        <v>8.7600000000000004E-3</v>
      </c>
      <c r="BS106" s="101">
        <f t="shared" si="163"/>
        <v>3.7</v>
      </c>
      <c r="BT106" s="101">
        <f t="shared" si="164"/>
        <v>0.01</v>
      </c>
      <c r="BU106" s="101">
        <f t="shared" si="165"/>
        <v>0</v>
      </c>
      <c r="BV106" s="101">
        <f t="shared" si="166"/>
        <v>0.01</v>
      </c>
      <c r="BW106" s="103">
        <f t="shared" si="167"/>
        <v>0.91</v>
      </c>
      <c r="BX106" s="101">
        <f>BG106/Constants!C$6*Constants!D$6</f>
        <v>7.8295591958172761E-2</v>
      </c>
      <c r="BY106" s="101">
        <f>BH106/Constants!C$9*Constants!D$9</f>
        <v>2.0859905369265586</v>
      </c>
      <c r="BZ106" s="101">
        <f>BI106/Constants!C$10*Constants!D$10</f>
        <v>3.3344977294276155</v>
      </c>
      <c r="CA106" s="101">
        <f>BJ106/Constants!C$21*Constants!D$21</f>
        <v>4.5</v>
      </c>
      <c r="CB106" s="101">
        <f>BK106/Constants!C$20*Constants!D$20</f>
        <v>0.6805978601453635</v>
      </c>
      <c r="CC106" s="102">
        <f>BL106/Constants!C$15*Constants!D$15</f>
        <v>0.54635714890136233</v>
      </c>
      <c r="CD106" s="102">
        <f>BM106/Constants!C$5*Constants!D$5</f>
        <v>0</v>
      </c>
      <c r="CE106" s="101">
        <f>BN106/Constants!C$8*Constants!D$8</f>
        <v>2.0461247675730147E-2</v>
      </c>
      <c r="CF106" s="102">
        <f>BO106/Constants!C$11*Constants!D$11</f>
        <v>3.5608308605341248E-2</v>
      </c>
      <c r="CG106" s="102">
        <f>BP106/Constants!C$7*Constants!D$7</f>
        <v>3.3262558001585516E-3</v>
      </c>
      <c r="CH106" s="101">
        <f>BQ106/Constants!C$13*Constants!D$13</f>
        <v>5.1052967453733251E-6</v>
      </c>
      <c r="CI106" s="101">
        <f>BR106/Constants!C$12*Constants!D$12</f>
        <v>3.1372549019607844E-4</v>
      </c>
      <c r="CJ106" s="101">
        <f>BS106/Constants!C$18*Constants!D$18</f>
        <v>5.9672703286353178E-2</v>
      </c>
      <c r="CK106" s="101">
        <f>BT106/Constants!D$18*Constants!E$18</f>
        <v>1.15E-2</v>
      </c>
      <c r="CL106" s="101">
        <f>BU106/Constants!C$19*Constants!D$19</f>
        <v>0</v>
      </c>
      <c r="CM106" s="102">
        <f>BV106/Constants!C$14/Constants!D$14</f>
        <v>5.2636011453596092E-4</v>
      </c>
      <c r="CN106" s="102">
        <f>BW106/Constants!C$17/Constants!D$17</f>
        <v>1.1388666399679616E-2</v>
      </c>
      <c r="CO106" s="217">
        <f t="shared" si="147"/>
        <v>-2.2126342540862556</v>
      </c>
      <c r="CP106" s="104">
        <f t="shared" si="168"/>
        <v>2.2126342540862556</v>
      </c>
      <c r="CQ106" s="106">
        <f>R106*Constants!E$6</f>
        <v>3.8880000000000003</v>
      </c>
      <c r="CR106" s="106">
        <f>T106*Constants!E$8</f>
        <v>1.4720000000000002</v>
      </c>
      <c r="CS106" s="106">
        <f>U106*Constants!E$9</f>
        <v>96.837000000000003</v>
      </c>
      <c r="CT106" s="106">
        <f>V106*Constants!E$10</f>
        <v>173.732</v>
      </c>
      <c r="CU106" s="106">
        <f>AE106*Constants!E$21</f>
        <v>196.32251925</v>
      </c>
      <c r="CV106" s="106">
        <f>AB106*Constants!E$18</f>
        <v>4.2549999999999999</v>
      </c>
      <c r="CW106" s="106">
        <f>AD106*Constants!E$20</f>
        <v>50.342599999999997</v>
      </c>
      <c r="CX106" s="107">
        <f>Y106*Constants!E$15</f>
        <v>41.451800000000006</v>
      </c>
      <c r="CY106" s="218">
        <f t="shared" si="169"/>
        <v>1.4085744907827948</v>
      </c>
      <c r="CZ106" s="102">
        <f t="shared" si="170"/>
        <v>37.527949975762958</v>
      </c>
      <c r="DA106" s="102">
        <f t="shared" si="171"/>
        <v>59.989181048073192</v>
      </c>
      <c r="DB106" s="102">
        <f t="shared" si="172"/>
        <v>77.452098069984146</v>
      </c>
      <c r="DC106" s="102">
        <f t="shared" si="173"/>
        <v>11.714162713377787</v>
      </c>
      <c r="DD106" s="102">
        <f t="shared" si="174"/>
        <v>9.4036683284322766</v>
      </c>
      <c r="DE106" s="102">
        <f t="shared" si="175"/>
        <v>0</v>
      </c>
      <c r="DF106" s="102">
        <f t="shared" si="176"/>
        <v>0.36810746051986115</v>
      </c>
      <c r="DG106" s="102">
        <f t="shared" si="177"/>
        <v>0.64061020431648463</v>
      </c>
      <c r="DH106" s="102">
        <f t="shared" si="178"/>
        <v>5.9840904867602629E-2</v>
      </c>
      <c r="DI106" s="102">
        <f t="shared" si="179"/>
        <v>9.1846687451459393E-5</v>
      </c>
      <c r="DJ106" s="102">
        <f t="shared" si="180"/>
        <v>5.6440689896641912E-3</v>
      </c>
      <c r="DK106" s="102">
        <f t="shared" si="181"/>
        <v>1.0270613482301536</v>
      </c>
      <c r="DL106" s="102">
        <f t="shared" si="182"/>
        <v>0.19793313951218167</v>
      </c>
      <c r="DM106" s="102">
        <f t="shared" si="183"/>
        <v>0</v>
      </c>
      <c r="DN106" s="102">
        <f t="shared" si="184"/>
        <v>9.0594878247038518E-3</v>
      </c>
      <c r="DO106" s="102">
        <f t="shared" si="185"/>
        <v>0.19601691263873752</v>
      </c>
      <c r="DP106" s="105">
        <f t="shared" si="186"/>
        <v>0</v>
      </c>
      <c r="DQ106" s="106">
        <f t="shared" si="187"/>
        <v>37.527949975762958</v>
      </c>
      <c r="DR106" s="106">
        <f t="shared" si="188"/>
        <v>59.989181048073192</v>
      </c>
      <c r="DS106" s="94">
        <f t="shared" si="189"/>
        <v>0</v>
      </c>
      <c r="DT106" s="106">
        <f t="shared" si="190"/>
        <v>77.452098069984146</v>
      </c>
      <c r="DU106" s="94">
        <f t="shared" si="141"/>
        <v>0</v>
      </c>
      <c r="DV106" s="106">
        <f t="shared" si="191"/>
        <v>0</v>
      </c>
      <c r="DW106" s="107">
        <f t="shared" si="192"/>
        <v>0</v>
      </c>
      <c r="DX106" s="54" t="str">
        <f t="shared" si="145"/>
        <v>Ca-Mg</v>
      </c>
      <c r="DY106" s="92" t="str">
        <f t="shared" si="146"/>
        <v>HCO3</v>
      </c>
      <c r="DZ106" s="3"/>
    </row>
    <row r="107" spans="1:130" s="1" customFormat="1" x14ac:dyDescent="0.2">
      <c r="A107" s="3"/>
      <c r="B107" s="63" t="s">
        <v>248</v>
      </c>
      <c r="C107" s="82" t="s">
        <v>304</v>
      </c>
      <c r="D107" s="70" t="s">
        <v>319</v>
      </c>
      <c r="E107" s="77">
        <v>705270</v>
      </c>
      <c r="F107" s="71">
        <v>5224194</v>
      </c>
      <c r="G107" s="71">
        <v>1451</v>
      </c>
      <c r="H107" s="75">
        <v>43337</v>
      </c>
      <c r="I107" s="68">
        <v>17.8</v>
      </c>
      <c r="J107" s="113">
        <v>446</v>
      </c>
      <c r="K107" s="112">
        <f t="shared" si="144"/>
        <v>391.50235839000004</v>
      </c>
      <c r="L107" s="65">
        <v>7.67</v>
      </c>
      <c r="M107" s="73">
        <v>374.10175824175826</v>
      </c>
      <c r="N107" s="67">
        <v>9.31</v>
      </c>
      <c r="O107" s="201">
        <v>114.1</v>
      </c>
      <c r="P107" s="204"/>
      <c r="Q107" s="173">
        <v>0.01</v>
      </c>
      <c r="R107" s="173">
        <v>0.88</v>
      </c>
      <c r="S107" s="173">
        <v>0.05</v>
      </c>
      <c r="T107" s="173">
        <v>2</v>
      </c>
      <c r="U107" s="173">
        <v>9.1300000000000008</v>
      </c>
      <c r="V107" s="173">
        <v>57.72</v>
      </c>
      <c r="W107" s="173">
        <v>0.42</v>
      </c>
      <c r="X107" s="173">
        <v>0.03</v>
      </c>
      <c r="Y107" s="173">
        <v>0.75</v>
      </c>
      <c r="Z107" s="173">
        <v>0.01</v>
      </c>
      <c r="AA107" s="173">
        <v>0.84</v>
      </c>
      <c r="AB107" s="173">
        <v>4.32</v>
      </c>
      <c r="AC107" s="173">
        <v>0</v>
      </c>
      <c r="AD107" s="173">
        <v>33.880000000000003</v>
      </c>
      <c r="AE107" s="208">
        <v>198.91574599999998</v>
      </c>
      <c r="AF107" s="186">
        <v>3.94</v>
      </c>
      <c r="AG107" s="186">
        <v>0.15</v>
      </c>
      <c r="AH107" s="186">
        <v>0.02</v>
      </c>
      <c r="AI107" s="186">
        <v>0.06</v>
      </c>
      <c r="AJ107" s="186">
        <v>4.09</v>
      </c>
      <c r="AK107" s="186">
        <v>5.45</v>
      </c>
      <c r="AL107" s="186">
        <v>0.01</v>
      </c>
      <c r="AM107" s="186">
        <v>0.28000000000000003</v>
      </c>
      <c r="AN107" s="186">
        <v>2.6</v>
      </c>
      <c r="AO107" s="186">
        <v>18.02</v>
      </c>
      <c r="AP107" s="186">
        <v>0.17</v>
      </c>
      <c r="AQ107" s="186">
        <v>1.1499999999999999</v>
      </c>
      <c r="AR107" s="186">
        <v>0.13370000000000001</v>
      </c>
      <c r="AS107" s="186">
        <v>0</v>
      </c>
      <c r="AT107" s="186">
        <v>0.01</v>
      </c>
      <c r="AU107" s="186">
        <v>0</v>
      </c>
      <c r="AV107" s="186">
        <v>0.05</v>
      </c>
      <c r="AW107" s="186">
        <v>3.17</v>
      </c>
      <c r="AX107" s="186">
        <v>0.03</v>
      </c>
      <c r="AY107" s="186">
        <v>0.04</v>
      </c>
      <c r="AZ107" s="187">
        <v>1.01</v>
      </c>
      <c r="BA107" s="45">
        <f t="shared" si="149"/>
        <v>308.99612969999998</v>
      </c>
      <c r="BB107" s="49">
        <f t="shared" si="150"/>
        <v>7.8150356934194738</v>
      </c>
      <c r="BC107" s="210">
        <f t="shared" si="148"/>
        <v>-4.4087809181050623</v>
      </c>
      <c r="BD107" s="215" t="str">
        <f t="shared" si="99"/>
        <v>Ca-Mg</v>
      </c>
      <c r="BE107" s="44" t="str">
        <f t="shared" si="100"/>
        <v>HCO3</v>
      </c>
      <c r="BF107" s="213"/>
      <c r="BG107" s="101">
        <f t="shared" si="151"/>
        <v>0.88</v>
      </c>
      <c r="BH107" s="101">
        <f t="shared" si="152"/>
        <v>9.1300000000000008</v>
      </c>
      <c r="BI107" s="101">
        <f t="shared" si="153"/>
        <v>57.72</v>
      </c>
      <c r="BJ107" s="101">
        <f t="shared" si="154"/>
        <v>198.91574599999998</v>
      </c>
      <c r="BK107" s="101">
        <f t="shared" si="155"/>
        <v>33.880000000000003</v>
      </c>
      <c r="BL107" s="102">
        <f t="shared" si="156"/>
        <v>0.75</v>
      </c>
      <c r="BM107" s="101">
        <f t="shared" si="157"/>
        <v>0.01</v>
      </c>
      <c r="BN107" s="101">
        <f t="shared" si="158"/>
        <v>2</v>
      </c>
      <c r="BO107" s="101">
        <f t="shared" si="159"/>
        <v>0.42</v>
      </c>
      <c r="BP107" s="101">
        <f t="shared" si="160"/>
        <v>0.05</v>
      </c>
      <c r="BQ107" s="101">
        <f t="shared" si="161"/>
        <v>4.0899999999999999E-3</v>
      </c>
      <c r="BR107" s="101">
        <f t="shared" si="162"/>
        <v>5.45E-3</v>
      </c>
      <c r="BS107" s="101">
        <f t="shared" si="163"/>
        <v>4.32</v>
      </c>
      <c r="BT107" s="101">
        <f t="shared" si="164"/>
        <v>0.01</v>
      </c>
      <c r="BU107" s="101">
        <f t="shared" si="165"/>
        <v>0</v>
      </c>
      <c r="BV107" s="101">
        <f t="shared" si="166"/>
        <v>0.03</v>
      </c>
      <c r="BW107" s="103">
        <f t="shared" si="167"/>
        <v>0.84</v>
      </c>
      <c r="BX107" s="101">
        <f>BG107/Constants!C$6*Constants!D$6</f>
        <v>3.8277844957328902E-2</v>
      </c>
      <c r="BY107" s="101">
        <f>BH107/Constants!C$9*Constants!D$9</f>
        <v>0.75128574367414125</v>
      </c>
      <c r="BZ107" s="101">
        <f>BI107/Constants!C$10*Constants!D$10</f>
        <v>2.8803832526573179</v>
      </c>
      <c r="CA107" s="101">
        <f>BJ107/Constants!C$21*Constants!D$21</f>
        <v>3.26</v>
      </c>
      <c r="CB107" s="101">
        <f>BK107/Constants!C$20*Constants!D$20</f>
        <v>0.70537337111425258</v>
      </c>
      <c r="CC107" s="102">
        <f>BL107/Constants!C$15*Constants!D$15</f>
        <v>2.1154768284771384E-2</v>
      </c>
      <c r="CD107" s="102">
        <f>BM107/Constants!C$5*Constants!D$5</f>
        <v>1.440922190201729E-3</v>
      </c>
      <c r="CE107" s="101">
        <f>BN107/Constants!C$8*Constants!D$8</f>
        <v>5.1153119189325365E-2</v>
      </c>
      <c r="CF107" s="102">
        <f>BO107/Constants!C$11*Constants!D$11</f>
        <v>9.5868523168226426E-3</v>
      </c>
      <c r="CG107" s="102">
        <f>BP107/Constants!C$7*Constants!D$7</f>
        <v>2.7718798334654599E-3</v>
      </c>
      <c r="CH107" s="101">
        <f>BQ107/Constants!C$13*Constants!D$13</f>
        <v>1.4914759777554928E-4</v>
      </c>
      <c r="CI107" s="101">
        <f>BR107/Constants!C$12*Constants!D$12</f>
        <v>1.9518309606947803E-4</v>
      </c>
      <c r="CJ107" s="101">
        <f>BS107/Constants!C$18*Constants!D$18</f>
        <v>6.9671913026228577E-2</v>
      </c>
      <c r="CK107" s="101">
        <f>BT107/Constants!D$18*Constants!E$18</f>
        <v>1.15E-2</v>
      </c>
      <c r="CL107" s="101">
        <f>BU107/Constants!C$19*Constants!D$19</f>
        <v>0</v>
      </c>
      <c r="CM107" s="102">
        <f>BV107/Constants!C$14/Constants!D$14</f>
        <v>1.5790803436078827E-3</v>
      </c>
      <c r="CN107" s="102">
        <f>BW107/Constants!C$17/Constants!D$17</f>
        <v>1.0512615138165799E-2</v>
      </c>
      <c r="CO107" s="217">
        <f t="shared" si="147"/>
        <v>-4.4087809181050623</v>
      </c>
      <c r="CP107" s="104">
        <f t="shared" si="168"/>
        <v>4.4087809181050623</v>
      </c>
      <c r="CQ107" s="106">
        <f>R107*Constants!E$6</f>
        <v>1.9008</v>
      </c>
      <c r="CR107" s="106">
        <f>T107*Constants!E$8</f>
        <v>3.68</v>
      </c>
      <c r="CS107" s="106">
        <f>U107*Constants!E$9</f>
        <v>34.876600000000003</v>
      </c>
      <c r="CT107" s="106">
        <f>V107*Constants!E$10</f>
        <v>150.072</v>
      </c>
      <c r="CU107" s="106">
        <f>AE107*Constants!E$21</f>
        <v>142.22475838999998</v>
      </c>
      <c r="CV107" s="106">
        <f>AB107*Constants!E$18</f>
        <v>4.968</v>
      </c>
      <c r="CW107" s="106">
        <f>AD107*Constants!E$20</f>
        <v>52.175200000000004</v>
      </c>
      <c r="CX107" s="107">
        <f>Y107*Constants!E$15</f>
        <v>1.605</v>
      </c>
      <c r="CY107" s="218">
        <f t="shared" si="169"/>
        <v>1.0247749682672322</v>
      </c>
      <c r="CZ107" s="102">
        <f t="shared" si="170"/>
        <v>20.113431803476768</v>
      </c>
      <c r="DA107" s="102">
        <f t="shared" si="171"/>
        <v>77.113658295807781</v>
      </c>
      <c r="DB107" s="102">
        <f t="shared" si="172"/>
        <v>79.906039362730041</v>
      </c>
      <c r="DC107" s="102">
        <f t="shared" si="173"/>
        <v>17.289445508489894</v>
      </c>
      <c r="DD107" s="102">
        <f t="shared" si="174"/>
        <v>0.51852568934735443</v>
      </c>
      <c r="DE107" s="102">
        <f t="shared" si="175"/>
        <v>3.8576387813515217E-2</v>
      </c>
      <c r="DF107" s="102">
        <f t="shared" si="176"/>
        <v>1.3694719792205574</v>
      </c>
      <c r="DG107" s="102">
        <f t="shared" si="177"/>
        <v>0.25665933622194514</v>
      </c>
      <c r="DH107" s="102">
        <f t="shared" si="178"/>
        <v>7.4208803331188553E-2</v>
      </c>
      <c r="DI107" s="102">
        <f t="shared" si="179"/>
        <v>3.9929814478311754E-3</v>
      </c>
      <c r="DJ107" s="102">
        <f t="shared" si="180"/>
        <v>5.2254444131814353E-3</v>
      </c>
      <c r="DK107" s="102">
        <f t="shared" si="181"/>
        <v>1.7077320934817559</v>
      </c>
      <c r="DL107" s="102">
        <f t="shared" si="182"/>
        <v>0.281877132721287</v>
      </c>
      <c r="DM107" s="102">
        <f t="shared" si="183"/>
        <v>0</v>
      </c>
      <c r="DN107" s="102">
        <f t="shared" si="184"/>
        <v>3.8704925181976921E-2</v>
      </c>
      <c r="DO107" s="102">
        <f t="shared" si="185"/>
        <v>0.2576752880477019</v>
      </c>
      <c r="DP107" s="105">
        <f t="shared" si="186"/>
        <v>0</v>
      </c>
      <c r="DQ107" s="106">
        <f t="shared" si="187"/>
        <v>20.113431803476768</v>
      </c>
      <c r="DR107" s="106">
        <f t="shared" si="188"/>
        <v>77.113658295807781</v>
      </c>
      <c r="DS107" s="94">
        <f t="shared" si="189"/>
        <v>0</v>
      </c>
      <c r="DT107" s="106">
        <f t="shared" si="190"/>
        <v>79.906039362730041</v>
      </c>
      <c r="DU107" s="94">
        <f t="shared" si="141"/>
        <v>0</v>
      </c>
      <c r="DV107" s="106">
        <f t="shared" si="191"/>
        <v>0</v>
      </c>
      <c r="DW107" s="107">
        <f t="shared" si="192"/>
        <v>0</v>
      </c>
      <c r="DX107" s="54" t="str">
        <f t="shared" si="145"/>
        <v>Ca-Mg</v>
      </c>
      <c r="DY107" s="92" t="str">
        <f t="shared" si="146"/>
        <v>HCO3</v>
      </c>
      <c r="DZ107" s="3"/>
    </row>
    <row r="108" spans="1:130" x14ac:dyDescent="0.2">
      <c r="A108" s="3"/>
      <c r="B108" s="63" t="s">
        <v>249</v>
      </c>
      <c r="C108" s="82" t="s">
        <v>304</v>
      </c>
      <c r="D108" s="70" t="s">
        <v>319</v>
      </c>
      <c r="E108" s="77">
        <v>704361</v>
      </c>
      <c r="F108" s="71">
        <v>5222996</v>
      </c>
      <c r="G108" s="71">
        <v>1480</v>
      </c>
      <c r="H108" s="75">
        <v>43338</v>
      </c>
      <c r="I108" s="68">
        <v>11.7</v>
      </c>
      <c r="J108" s="113">
        <v>341</v>
      </c>
      <c r="K108" s="112">
        <f t="shared" si="144"/>
        <v>403.33320000000003</v>
      </c>
      <c r="L108" s="65">
        <v>7.89</v>
      </c>
      <c r="M108" s="73">
        <v>462.67956043956042</v>
      </c>
      <c r="N108" s="67">
        <v>9.15</v>
      </c>
      <c r="O108" s="201">
        <v>99.5</v>
      </c>
      <c r="P108" s="204"/>
      <c r="Q108" s="173">
        <v>0</v>
      </c>
      <c r="R108" s="173">
        <v>1.04</v>
      </c>
      <c r="S108" s="173">
        <v>0.06</v>
      </c>
      <c r="T108" s="173">
        <v>0.63</v>
      </c>
      <c r="U108" s="173">
        <v>7.24</v>
      </c>
      <c r="V108" s="173">
        <v>65.73</v>
      </c>
      <c r="W108" s="173">
        <v>3.29</v>
      </c>
      <c r="X108" s="173">
        <v>0.03</v>
      </c>
      <c r="Y108" s="173">
        <v>0.66</v>
      </c>
      <c r="Z108" s="173">
        <v>0.01</v>
      </c>
      <c r="AA108" s="173">
        <v>0.64</v>
      </c>
      <c r="AB108" s="173">
        <v>2.38</v>
      </c>
      <c r="AC108" s="173">
        <v>0</v>
      </c>
      <c r="AD108" s="173">
        <v>18.96</v>
      </c>
      <c r="AE108" s="209">
        <v>235</v>
      </c>
      <c r="AF108" s="186">
        <v>3.25</v>
      </c>
      <c r="AG108" s="186">
        <v>0.1</v>
      </c>
      <c r="AH108" s="186">
        <v>0</v>
      </c>
      <c r="AI108" s="186">
        <v>0.04</v>
      </c>
      <c r="AJ108" s="186">
        <v>0.04</v>
      </c>
      <c r="AK108" s="186">
        <v>5.19</v>
      </c>
      <c r="AL108" s="186">
        <v>0.01</v>
      </c>
      <c r="AM108" s="186">
        <v>3.08</v>
      </c>
      <c r="AN108" s="186">
        <v>0.48</v>
      </c>
      <c r="AO108" s="186">
        <v>0</v>
      </c>
      <c r="AP108" s="186">
        <v>0.27</v>
      </c>
      <c r="AQ108" s="186">
        <v>0.83</v>
      </c>
      <c r="AR108" s="186">
        <v>0.13639999999999999</v>
      </c>
      <c r="AS108" s="186">
        <v>0</v>
      </c>
      <c r="AT108" s="186">
        <v>0</v>
      </c>
      <c r="AU108" s="186">
        <v>0</v>
      </c>
      <c r="AV108" s="186">
        <v>0.04</v>
      </c>
      <c r="AW108" s="186">
        <v>1.39</v>
      </c>
      <c r="AX108" s="186">
        <v>0.03</v>
      </c>
      <c r="AY108" s="186">
        <v>0.06</v>
      </c>
      <c r="AZ108" s="187">
        <v>0.5</v>
      </c>
      <c r="BA108" s="45">
        <f t="shared" si="149"/>
        <v>335.68544639999999</v>
      </c>
      <c r="BB108" s="49">
        <f t="shared" si="150"/>
        <v>8.3400381815203168</v>
      </c>
      <c r="BC108" s="210">
        <f t="shared" si="148"/>
        <v>-3.6976287015248208</v>
      </c>
      <c r="BD108" s="215" t="str">
        <f t="shared" si="99"/>
        <v>Ca</v>
      </c>
      <c r="BE108" s="44" t="str">
        <f t="shared" si="100"/>
        <v>HCO3</v>
      </c>
      <c r="BF108" s="213" t="s">
        <v>344</v>
      </c>
      <c r="BG108" s="101">
        <f t="shared" si="151"/>
        <v>1.04</v>
      </c>
      <c r="BH108" s="101">
        <f t="shared" si="152"/>
        <v>7.24</v>
      </c>
      <c r="BI108" s="101">
        <f t="shared" si="153"/>
        <v>65.73</v>
      </c>
      <c r="BJ108" s="101">
        <f t="shared" si="154"/>
        <v>235</v>
      </c>
      <c r="BK108" s="101">
        <f t="shared" si="155"/>
        <v>18.96</v>
      </c>
      <c r="BL108" s="102">
        <f t="shared" si="156"/>
        <v>0.66</v>
      </c>
      <c r="BM108" s="101">
        <f t="shared" si="157"/>
        <v>0</v>
      </c>
      <c r="BN108" s="101">
        <f t="shared" si="158"/>
        <v>0.63</v>
      </c>
      <c r="BO108" s="101">
        <f t="shared" si="159"/>
        <v>3.29</v>
      </c>
      <c r="BP108" s="101">
        <f t="shared" si="160"/>
        <v>0.06</v>
      </c>
      <c r="BQ108" s="101">
        <f t="shared" si="161"/>
        <v>4.0000000000000003E-5</v>
      </c>
      <c r="BR108" s="101">
        <f t="shared" si="162"/>
        <v>5.1900000000000002E-3</v>
      </c>
      <c r="BS108" s="101">
        <f t="shared" si="163"/>
        <v>2.38</v>
      </c>
      <c r="BT108" s="101">
        <f t="shared" si="164"/>
        <v>0.01</v>
      </c>
      <c r="BU108" s="101">
        <f t="shared" si="165"/>
        <v>0</v>
      </c>
      <c r="BV108" s="101">
        <f t="shared" si="166"/>
        <v>0.03</v>
      </c>
      <c r="BW108" s="103">
        <f t="shared" si="167"/>
        <v>0.64</v>
      </c>
      <c r="BX108" s="101">
        <f>BG108/Constants!C$6*Constants!D$6</f>
        <v>4.5237453131388709E-2</v>
      </c>
      <c r="BY108" s="101">
        <f>BH108/Constants!C$9*Constants!D$9</f>
        <v>0.59576218885003085</v>
      </c>
      <c r="BZ108" s="101">
        <f>BI108/Constants!C$10*Constants!D$10</f>
        <v>3.2801037975946903</v>
      </c>
      <c r="CA108" s="101">
        <f>BJ108/Constants!C$21*Constants!D$21</f>
        <v>3.8513793674232306</v>
      </c>
      <c r="CB108" s="101">
        <f>BK108/Constants!C$20*Constants!D$20</f>
        <v>0.39474259493288749</v>
      </c>
      <c r="CC108" s="102">
        <f>BL108/Constants!C$15*Constants!D$15</f>
        <v>1.8616196090598822E-2</v>
      </c>
      <c r="CD108" s="102">
        <f>BM108/Constants!C$5*Constants!D$5</f>
        <v>0</v>
      </c>
      <c r="CE108" s="101">
        <f>BN108/Constants!C$8*Constants!D$8</f>
        <v>1.611323254463749E-2</v>
      </c>
      <c r="CF108" s="102">
        <f>BO108/Constants!C$11*Constants!D$11</f>
        <v>7.5097009815110707E-2</v>
      </c>
      <c r="CG108" s="102">
        <f>BP108/Constants!C$7*Constants!D$7</f>
        <v>3.3262558001585516E-3</v>
      </c>
      <c r="CH108" s="101">
        <f>BQ108/Constants!C$13*Constants!D$13</f>
        <v>1.4586562129638073E-6</v>
      </c>
      <c r="CI108" s="101">
        <f>BR108/Constants!C$12*Constants!D$12</f>
        <v>1.8587160891753962E-4</v>
      </c>
      <c r="CJ108" s="101">
        <f>BS108/Constants!C$18*Constants!D$18</f>
        <v>3.8384063195005556E-2</v>
      </c>
      <c r="CK108" s="101">
        <f>BT108/Constants!D$18*Constants!E$18</f>
        <v>1.15E-2</v>
      </c>
      <c r="CL108" s="101">
        <f>BU108/Constants!C$19*Constants!D$19</f>
        <v>0</v>
      </c>
      <c r="CM108" s="102">
        <f>BV108/Constants!C$14/Constants!D$14</f>
        <v>1.5790803436078827E-3</v>
      </c>
      <c r="CN108" s="102">
        <f>BW108/Constants!C$17/Constants!D$17</f>
        <v>8.0096115338406087E-3</v>
      </c>
      <c r="CO108" s="217">
        <f t="shared" si="147"/>
        <v>-3.6976287015248208</v>
      </c>
      <c r="CP108" s="104">
        <f t="shared" si="168"/>
        <v>3.6976287015248208</v>
      </c>
      <c r="CQ108" s="106">
        <f>R108*Constants!E$6</f>
        <v>2.2464000000000004</v>
      </c>
      <c r="CR108" s="106">
        <f>T108*Constants!E$8</f>
        <v>1.1592</v>
      </c>
      <c r="CS108" s="106">
        <f>U108*Constants!E$9</f>
        <v>27.6568</v>
      </c>
      <c r="CT108" s="106">
        <f>V108*Constants!E$10</f>
        <v>170.89800000000002</v>
      </c>
      <c r="CU108" s="106">
        <f>AE108*Constants!E$21</f>
        <v>168.02500000000001</v>
      </c>
      <c r="CV108" s="106">
        <f>AB108*Constants!E$18</f>
        <v>2.7369999999999997</v>
      </c>
      <c r="CW108" s="106">
        <f>AD108*Constants!E$20</f>
        <v>29.198400000000003</v>
      </c>
      <c r="CX108" s="107">
        <f>Y108*Constants!E$15</f>
        <v>1.4124000000000001</v>
      </c>
      <c r="CY108" s="218">
        <f t="shared" si="169"/>
        <v>1.1264790568022955</v>
      </c>
      <c r="CZ108" s="102">
        <f t="shared" si="170"/>
        <v>14.835353940573443</v>
      </c>
      <c r="DA108" s="102">
        <f t="shared" si="171"/>
        <v>81.679404483633135</v>
      </c>
      <c r="DB108" s="102">
        <f t="shared" si="172"/>
        <v>89.065483725188244</v>
      </c>
      <c r="DC108" s="102">
        <f t="shared" si="173"/>
        <v>9.1286619183807183</v>
      </c>
      <c r="DD108" s="102">
        <f t="shared" si="174"/>
        <v>0.43051082527906603</v>
      </c>
      <c r="DE108" s="102">
        <f t="shared" si="175"/>
        <v>0</v>
      </c>
      <c r="DF108" s="102">
        <f t="shared" si="176"/>
        <v>0.40124316782822561</v>
      </c>
      <c r="DG108" s="102">
        <f t="shared" si="177"/>
        <v>1.8700258951249611</v>
      </c>
      <c r="DH108" s="102">
        <f t="shared" si="178"/>
        <v>8.2828657165181688E-2</v>
      </c>
      <c r="DI108" s="102">
        <f t="shared" si="179"/>
        <v>3.6322683114053471E-5</v>
      </c>
      <c r="DJ108" s="102">
        <f t="shared" si="180"/>
        <v>4.628476189665799E-3</v>
      </c>
      <c r="DK108" s="102">
        <f t="shared" si="181"/>
        <v>0.88765474123849963</v>
      </c>
      <c r="DL108" s="102">
        <f t="shared" si="182"/>
        <v>0.26594447472593236</v>
      </c>
      <c r="DM108" s="102">
        <f t="shared" si="183"/>
        <v>0</v>
      </c>
      <c r="DN108" s="102">
        <f t="shared" si="184"/>
        <v>3.6517190654855924E-2</v>
      </c>
      <c r="DO108" s="102">
        <f t="shared" si="185"/>
        <v>0.18522712453269655</v>
      </c>
      <c r="DP108" s="105">
        <f t="shared" si="186"/>
        <v>0</v>
      </c>
      <c r="DQ108" s="106">
        <f t="shared" si="187"/>
        <v>0</v>
      </c>
      <c r="DR108" s="106">
        <f t="shared" si="188"/>
        <v>81.679404483633135</v>
      </c>
      <c r="DS108" s="94">
        <f t="shared" si="189"/>
        <v>0</v>
      </c>
      <c r="DT108" s="106">
        <f t="shared" si="190"/>
        <v>89.065483725188244</v>
      </c>
      <c r="DU108" s="94">
        <f t="shared" si="141"/>
        <v>0</v>
      </c>
      <c r="DV108" s="106">
        <f t="shared" si="191"/>
        <v>0</v>
      </c>
      <c r="DW108" s="107">
        <f t="shared" si="192"/>
        <v>0</v>
      </c>
      <c r="DX108" s="54" t="str">
        <f t="shared" si="145"/>
        <v>Ca</v>
      </c>
      <c r="DY108" s="92" t="str">
        <f t="shared" si="146"/>
        <v>HCO3</v>
      </c>
    </row>
    <row r="109" spans="1:130" s="1" customFormat="1" x14ac:dyDescent="0.2">
      <c r="A109" s="3"/>
      <c r="B109" s="63" t="s">
        <v>250</v>
      </c>
      <c r="C109" s="82" t="s">
        <v>304</v>
      </c>
      <c r="D109" s="70" t="s">
        <v>319</v>
      </c>
      <c r="E109" s="77">
        <v>704361</v>
      </c>
      <c r="F109" s="71">
        <v>5222996</v>
      </c>
      <c r="G109" s="71">
        <v>1480</v>
      </c>
      <c r="H109" s="75">
        <v>43338</v>
      </c>
      <c r="I109" s="68">
        <v>10.1</v>
      </c>
      <c r="J109" s="113">
        <v>311</v>
      </c>
      <c r="K109" s="112">
        <f t="shared" si="144"/>
        <v>352.10363651000006</v>
      </c>
      <c r="L109" s="65">
        <v>7.63</v>
      </c>
      <c r="M109" s="73">
        <v>463.75406593406592</v>
      </c>
      <c r="N109" s="67">
        <v>9.5299999999999994</v>
      </c>
      <c r="O109" s="201">
        <v>101</v>
      </c>
      <c r="P109" s="204"/>
      <c r="Q109" s="173">
        <v>0</v>
      </c>
      <c r="R109" s="173">
        <v>0.82</v>
      </c>
      <c r="S109" s="173">
        <v>0.08</v>
      </c>
      <c r="T109" s="173">
        <v>0.48</v>
      </c>
      <c r="U109" s="173">
        <v>3.84</v>
      </c>
      <c r="V109" s="173">
        <v>63.44</v>
      </c>
      <c r="W109" s="173">
        <v>1.88</v>
      </c>
      <c r="X109" s="173">
        <v>0.01</v>
      </c>
      <c r="Y109" s="173">
        <v>1.03</v>
      </c>
      <c r="Z109" s="173">
        <v>0.01</v>
      </c>
      <c r="AA109" s="173">
        <v>0.61</v>
      </c>
      <c r="AB109" s="173">
        <v>3.23</v>
      </c>
      <c r="AC109" s="173">
        <v>0</v>
      </c>
      <c r="AD109" s="173">
        <v>11.82</v>
      </c>
      <c r="AE109" s="208">
        <v>203.79711399999999</v>
      </c>
      <c r="AF109" s="186">
        <v>2.52</v>
      </c>
      <c r="AG109" s="186">
        <v>0.13</v>
      </c>
      <c r="AH109" s="186">
        <v>0.01</v>
      </c>
      <c r="AI109" s="186">
        <v>0.04</v>
      </c>
      <c r="AJ109" s="186">
        <v>0.23</v>
      </c>
      <c r="AK109" s="186">
        <v>6.17</v>
      </c>
      <c r="AL109" s="186">
        <v>0.01</v>
      </c>
      <c r="AM109" s="186">
        <v>0.86</v>
      </c>
      <c r="AN109" s="186">
        <v>0.46</v>
      </c>
      <c r="AO109" s="186">
        <v>0</v>
      </c>
      <c r="AP109" s="186">
        <v>0.21</v>
      </c>
      <c r="AQ109" s="186">
        <v>0.53</v>
      </c>
      <c r="AR109" s="186">
        <v>0.10150000000000001</v>
      </c>
      <c r="AS109" s="186">
        <v>0</v>
      </c>
      <c r="AT109" s="186">
        <v>0</v>
      </c>
      <c r="AU109" s="186">
        <v>0</v>
      </c>
      <c r="AV109" s="186">
        <v>0.06</v>
      </c>
      <c r="AW109" s="186">
        <v>2.42</v>
      </c>
      <c r="AX109" s="186">
        <v>0.04</v>
      </c>
      <c r="AY109" s="186">
        <v>0.05</v>
      </c>
      <c r="AZ109" s="187">
        <v>0.19</v>
      </c>
      <c r="BA109" s="45">
        <f t="shared" si="149"/>
        <v>291.06114549999995</v>
      </c>
      <c r="BB109" s="49">
        <f t="shared" si="150"/>
        <v>7.2642279405719021</v>
      </c>
      <c r="BC109" s="210">
        <f t="shared" si="148"/>
        <v>-1.5082479797476493</v>
      </c>
      <c r="BD109" s="215" t="str">
        <f t="shared" si="99"/>
        <v>Ca</v>
      </c>
      <c r="BE109" s="44" t="str">
        <f t="shared" si="100"/>
        <v>HCO3</v>
      </c>
      <c r="BF109" s="213"/>
      <c r="BG109" s="101">
        <f t="shared" si="151"/>
        <v>0.82</v>
      </c>
      <c r="BH109" s="101">
        <f t="shared" si="152"/>
        <v>3.84</v>
      </c>
      <c r="BI109" s="101">
        <f t="shared" si="153"/>
        <v>63.44</v>
      </c>
      <c r="BJ109" s="101">
        <f t="shared" si="154"/>
        <v>203.79711399999999</v>
      </c>
      <c r="BK109" s="101">
        <f t="shared" si="155"/>
        <v>11.82</v>
      </c>
      <c r="BL109" s="102">
        <f t="shared" si="156"/>
        <v>1.03</v>
      </c>
      <c r="BM109" s="101">
        <f t="shared" si="157"/>
        <v>0</v>
      </c>
      <c r="BN109" s="101">
        <f t="shared" si="158"/>
        <v>0.48</v>
      </c>
      <c r="BO109" s="101">
        <f t="shared" si="159"/>
        <v>1.88</v>
      </c>
      <c r="BP109" s="101">
        <f t="shared" si="160"/>
        <v>0.08</v>
      </c>
      <c r="BQ109" s="101">
        <f t="shared" si="161"/>
        <v>2.3000000000000001E-4</v>
      </c>
      <c r="BR109" s="101">
        <f t="shared" si="162"/>
        <v>6.1700000000000001E-3</v>
      </c>
      <c r="BS109" s="101">
        <f t="shared" si="163"/>
        <v>3.23</v>
      </c>
      <c r="BT109" s="101">
        <f t="shared" si="164"/>
        <v>0.01</v>
      </c>
      <c r="BU109" s="101">
        <f t="shared" si="165"/>
        <v>0</v>
      </c>
      <c r="BV109" s="101">
        <f t="shared" si="166"/>
        <v>0.01</v>
      </c>
      <c r="BW109" s="103">
        <f t="shared" si="167"/>
        <v>0.61</v>
      </c>
      <c r="BX109" s="101">
        <f>BG109/Constants!C$6*Constants!D$6</f>
        <v>3.5667991892056473E-2</v>
      </c>
      <c r="BY109" s="101">
        <f>BH109/Constants!C$9*Constants!D$9</f>
        <v>0.31598436535692243</v>
      </c>
      <c r="BZ109" s="101">
        <f>BI109/Constants!C$10*Constants!D$10</f>
        <v>3.1658266380557909</v>
      </c>
      <c r="CA109" s="101">
        <f>BJ109/Constants!C$21*Constants!D$21</f>
        <v>3.34</v>
      </c>
      <c r="CB109" s="101">
        <f>BK109/Constants!C$20*Constants!D$20</f>
        <v>0.24608952911955329</v>
      </c>
      <c r="CC109" s="102">
        <f>BL109/Constants!C$15*Constants!D$15</f>
        <v>2.905254844441937E-2</v>
      </c>
      <c r="CD109" s="102">
        <f>BM109/Constants!C$5*Constants!D$5</f>
        <v>0</v>
      </c>
      <c r="CE109" s="101">
        <f>BN109/Constants!C$8*Constants!D$8</f>
        <v>1.2276748605438087E-2</v>
      </c>
      <c r="CF109" s="102">
        <f>BO109/Constants!C$11*Constants!D$11</f>
        <v>4.2912577037206114E-2</v>
      </c>
      <c r="CG109" s="102">
        <f>BP109/Constants!C$7*Constants!D$7</f>
        <v>4.4350077335447357E-3</v>
      </c>
      <c r="CH109" s="101">
        <f>BQ109/Constants!C$13*Constants!D$13</f>
        <v>8.3872732245418914E-6</v>
      </c>
      <c r="CI109" s="101">
        <f>BR109/Constants!C$12*Constants!D$12</f>
        <v>2.2096875279792284E-4</v>
      </c>
      <c r="CJ109" s="101">
        <f>BS109/Constants!C$18*Constants!D$18</f>
        <v>5.2092657193221828E-2</v>
      </c>
      <c r="CK109" s="101">
        <f>BT109/Constants!D$18*Constants!E$18</f>
        <v>1.15E-2</v>
      </c>
      <c r="CL109" s="101">
        <f>BU109/Constants!C$19*Constants!D$19</f>
        <v>0</v>
      </c>
      <c r="CM109" s="102">
        <f>BV109/Constants!C$14/Constants!D$14</f>
        <v>5.2636011453596092E-4</v>
      </c>
      <c r="CN109" s="102">
        <f>BW109/Constants!C$17/Constants!D$17</f>
        <v>7.6341609931918301E-3</v>
      </c>
      <c r="CO109" s="217">
        <f t="shared" si="147"/>
        <v>-1.5082479797476493</v>
      </c>
      <c r="CP109" s="104">
        <f t="shared" si="168"/>
        <v>1.5082479797476493</v>
      </c>
      <c r="CQ109" s="106">
        <f>R109*Constants!E$6</f>
        <v>1.7712000000000001</v>
      </c>
      <c r="CR109" s="106">
        <f>T109*Constants!E$8</f>
        <v>0.88319999999999999</v>
      </c>
      <c r="CS109" s="106">
        <f>U109*Constants!E$9</f>
        <v>14.668799999999999</v>
      </c>
      <c r="CT109" s="106">
        <f>V109*Constants!E$10</f>
        <v>164.94399999999999</v>
      </c>
      <c r="CU109" s="106">
        <f>AE109*Constants!E$21</f>
        <v>145.71493651</v>
      </c>
      <c r="CV109" s="106">
        <f>AB109*Constants!E$18</f>
        <v>3.7144999999999997</v>
      </c>
      <c r="CW109" s="106">
        <f>AD109*Constants!E$20</f>
        <v>18.2028</v>
      </c>
      <c r="CX109" s="107">
        <f>Y109*Constants!E$15</f>
        <v>2.2042000000000002</v>
      </c>
      <c r="CY109" s="218">
        <f t="shared" si="169"/>
        <v>0.99705548898307261</v>
      </c>
      <c r="CZ109" s="102">
        <f t="shared" si="170"/>
        <v>8.8329600069836562</v>
      </c>
      <c r="DA109" s="102">
        <f t="shared" si="171"/>
        <v>88.496847150661438</v>
      </c>
      <c r="DB109" s="102">
        <f t="shared" si="172"/>
        <v>90.591127987346582</v>
      </c>
      <c r="DC109" s="102">
        <f t="shared" si="173"/>
        <v>6.6747089906632642</v>
      </c>
      <c r="DD109" s="102">
        <f t="shared" si="174"/>
        <v>0.78799495044520418</v>
      </c>
      <c r="DE109" s="102">
        <f t="shared" si="175"/>
        <v>0</v>
      </c>
      <c r="DF109" s="102">
        <f t="shared" si="176"/>
        <v>0.34318162965163729</v>
      </c>
      <c r="DG109" s="102">
        <f t="shared" si="177"/>
        <v>1.1995690873442226</v>
      </c>
      <c r="DH109" s="102">
        <f t="shared" si="178"/>
        <v>0.12397526661426532</v>
      </c>
      <c r="DI109" s="102">
        <f t="shared" si="179"/>
        <v>2.3445605885069899E-4</v>
      </c>
      <c r="DJ109" s="102">
        <f t="shared" si="180"/>
        <v>6.1769137028423278E-3</v>
      </c>
      <c r="DK109" s="102">
        <f t="shared" si="181"/>
        <v>1.4129139446084218</v>
      </c>
      <c r="DL109" s="102">
        <f t="shared" si="182"/>
        <v>0.31191556043547475</v>
      </c>
      <c r="DM109" s="102">
        <f t="shared" si="183"/>
        <v>0</v>
      </c>
      <c r="DN109" s="102">
        <f t="shared" si="184"/>
        <v>1.4276513923162166E-2</v>
      </c>
      <c r="DO109" s="102">
        <f t="shared" si="185"/>
        <v>0.20706205257791915</v>
      </c>
      <c r="DP109" s="105">
        <f t="shared" si="186"/>
        <v>0</v>
      </c>
      <c r="DQ109" s="106">
        <f t="shared" si="187"/>
        <v>0</v>
      </c>
      <c r="DR109" s="106">
        <f t="shared" si="188"/>
        <v>88.496847150661438</v>
      </c>
      <c r="DS109" s="94">
        <f t="shared" si="189"/>
        <v>0</v>
      </c>
      <c r="DT109" s="106">
        <f t="shared" si="190"/>
        <v>90.591127987346582</v>
      </c>
      <c r="DU109" s="94">
        <f t="shared" si="141"/>
        <v>0</v>
      </c>
      <c r="DV109" s="106">
        <f t="shared" si="191"/>
        <v>0</v>
      </c>
      <c r="DW109" s="107">
        <f t="shared" si="192"/>
        <v>0</v>
      </c>
      <c r="DX109" s="54" t="str">
        <f t="shared" si="145"/>
        <v>Ca</v>
      </c>
      <c r="DY109" s="92" t="str">
        <f t="shared" si="146"/>
        <v>HCO3</v>
      </c>
      <c r="DZ109" s="3"/>
    </row>
    <row r="110" spans="1:130" s="1" customFormat="1" x14ac:dyDescent="0.2">
      <c r="A110" s="2"/>
      <c r="B110" s="63" t="s">
        <v>251</v>
      </c>
      <c r="C110" s="82" t="s">
        <v>304</v>
      </c>
      <c r="D110" s="70" t="s">
        <v>319</v>
      </c>
      <c r="E110" s="77">
        <v>706038</v>
      </c>
      <c r="F110" s="71">
        <v>5225061</v>
      </c>
      <c r="G110" s="71">
        <v>1414</v>
      </c>
      <c r="H110" s="75">
        <v>43339</v>
      </c>
      <c r="I110" s="68">
        <v>8.3000000000000007</v>
      </c>
      <c r="J110" s="113">
        <v>402</v>
      </c>
      <c r="K110" s="112">
        <f t="shared" si="144"/>
        <v>481.1477231799999</v>
      </c>
      <c r="L110" s="65">
        <v>8.27</v>
      </c>
      <c r="M110" s="73">
        <v>363.77538461538461</v>
      </c>
      <c r="N110" s="67">
        <v>10.029999999999999</v>
      </c>
      <c r="O110" s="201">
        <v>100.4</v>
      </c>
      <c r="P110" s="204">
        <v>0.152</v>
      </c>
      <c r="Q110" s="173">
        <v>0</v>
      </c>
      <c r="R110" s="173">
        <v>2.63</v>
      </c>
      <c r="S110" s="176">
        <v>0.67200000000000004</v>
      </c>
      <c r="T110" s="173">
        <v>1.2</v>
      </c>
      <c r="U110" s="173">
        <v>20.146999999999998</v>
      </c>
      <c r="V110" s="173">
        <v>61.996000000000002</v>
      </c>
      <c r="W110" s="173">
        <v>0.66200000000000003</v>
      </c>
      <c r="X110" s="173">
        <v>0.125</v>
      </c>
      <c r="Y110" s="173">
        <v>0.57999999999999996</v>
      </c>
      <c r="Z110" s="173">
        <v>0</v>
      </c>
      <c r="AA110" s="173">
        <v>6.4000000000000001E-2</v>
      </c>
      <c r="AB110" s="173">
        <v>3.181</v>
      </c>
      <c r="AC110" s="173">
        <v>0</v>
      </c>
      <c r="AD110" s="173">
        <v>32.768999999999998</v>
      </c>
      <c r="AE110" s="208">
        <v>251.39045200000001</v>
      </c>
      <c r="AF110" s="186">
        <v>1.45</v>
      </c>
      <c r="AG110" s="186">
        <v>0.14000000000000001</v>
      </c>
      <c r="AH110" s="186">
        <v>0</v>
      </c>
      <c r="AI110" s="186">
        <v>0.05</v>
      </c>
      <c r="AJ110" s="186">
        <v>0.05</v>
      </c>
      <c r="AK110" s="186">
        <v>7.1</v>
      </c>
      <c r="AL110" s="186">
        <v>0.01</v>
      </c>
      <c r="AM110" s="186">
        <v>0.27</v>
      </c>
      <c r="AN110" s="186">
        <v>1.02</v>
      </c>
      <c r="AO110" s="186">
        <v>0.53</v>
      </c>
      <c r="AP110" s="186">
        <v>0.25</v>
      </c>
      <c r="AQ110" s="186">
        <v>0.8</v>
      </c>
      <c r="AR110" s="186">
        <v>0.14779999999999999</v>
      </c>
      <c r="AS110" s="186">
        <v>0</v>
      </c>
      <c r="AT110" s="186">
        <v>0</v>
      </c>
      <c r="AU110" s="186">
        <v>0</v>
      </c>
      <c r="AV110" s="186">
        <v>0.04</v>
      </c>
      <c r="AW110" s="186">
        <v>1.1499999999999999</v>
      </c>
      <c r="AX110" s="186">
        <v>0.03</v>
      </c>
      <c r="AY110" s="186">
        <v>7.0000000000000007E-2</v>
      </c>
      <c r="AZ110" s="187">
        <v>1.1100000000000001</v>
      </c>
      <c r="BA110" s="45">
        <f t="shared" si="149"/>
        <v>375.43066979999998</v>
      </c>
      <c r="BB110" s="49">
        <f t="shared" si="150"/>
        <v>9.8266118012226435</v>
      </c>
      <c r="BC110" s="210">
        <f t="shared" si="148"/>
        <v>0.73312619354712072</v>
      </c>
      <c r="BD110" s="215" t="str">
        <f t="shared" si="99"/>
        <v>Ca-Mg</v>
      </c>
      <c r="BE110" s="44" t="str">
        <f t="shared" si="100"/>
        <v>HCO3</v>
      </c>
      <c r="BF110" s="213"/>
      <c r="BG110" s="101">
        <f t="shared" si="151"/>
        <v>2.63</v>
      </c>
      <c r="BH110" s="101">
        <f t="shared" si="152"/>
        <v>20.146999999999998</v>
      </c>
      <c r="BI110" s="101">
        <f t="shared" si="153"/>
        <v>61.996000000000002</v>
      </c>
      <c r="BJ110" s="101">
        <f t="shared" si="154"/>
        <v>251.39045200000001</v>
      </c>
      <c r="BK110" s="101">
        <f t="shared" si="155"/>
        <v>32.768999999999998</v>
      </c>
      <c r="BL110" s="102">
        <f t="shared" si="156"/>
        <v>0.57999999999999996</v>
      </c>
      <c r="BM110" s="101">
        <f t="shared" si="157"/>
        <v>0</v>
      </c>
      <c r="BN110" s="101">
        <f t="shared" si="158"/>
        <v>1.2</v>
      </c>
      <c r="BO110" s="101">
        <f t="shared" si="159"/>
        <v>0.66200000000000003</v>
      </c>
      <c r="BP110" s="101">
        <f t="shared" si="160"/>
        <v>0.67200000000000004</v>
      </c>
      <c r="BQ110" s="101">
        <f t="shared" si="161"/>
        <v>5.0000000000000002E-5</v>
      </c>
      <c r="BR110" s="101">
        <f t="shared" si="162"/>
        <v>7.0999999999999995E-3</v>
      </c>
      <c r="BS110" s="101">
        <f t="shared" si="163"/>
        <v>3.181</v>
      </c>
      <c r="BT110" s="101">
        <f t="shared" si="164"/>
        <v>0</v>
      </c>
      <c r="BU110" s="101">
        <f t="shared" si="165"/>
        <v>0</v>
      </c>
      <c r="BV110" s="101">
        <f t="shared" si="166"/>
        <v>0.125</v>
      </c>
      <c r="BW110" s="103">
        <f t="shared" si="167"/>
        <v>6.4000000000000001E-2</v>
      </c>
      <c r="BX110" s="101">
        <f>BG110/Constants!C$6*Constants!D$6</f>
        <v>0.11439855936110797</v>
      </c>
      <c r="BY110" s="101">
        <f>BH110/Constants!C$9*Constants!D$9</f>
        <v>1.6578481793869573</v>
      </c>
      <c r="BZ110" s="101">
        <f>BI110/Constants!C$10*Constants!D$10</f>
        <v>3.093767154049603</v>
      </c>
      <c r="CA110" s="101">
        <f>BJ110/Constants!C$21*Constants!D$21</f>
        <v>4.12</v>
      </c>
      <c r="CB110" s="101">
        <f>BK110/Constants!C$20*Constants!D$20</f>
        <v>0.68224262095758381</v>
      </c>
      <c r="CC110" s="102">
        <f>BL110/Constants!C$15*Constants!D$15</f>
        <v>1.6359687473556535E-2</v>
      </c>
      <c r="CD110" s="102">
        <f>BM110/Constants!C$5*Constants!D$5</f>
        <v>0</v>
      </c>
      <c r="CE110" s="101">
        <f>BN110/Constants!C$8*Constants!D$8</f>
        <v>3.0691871513595217E-2</v>
      </c>
      <c r="CF110" s="102">
        <f>BO110/Constants!C$11*Constants!D$11</f>
        <v>1.5110705318420452E-2</v>
      </c>
      <c r="CG110" s="102">
        <f>BP110/Constants!C$7*Constants!D$7</f>
        <v>3.725406496177578E-2</v>
      </c>
      <c r="CH110" s="101">
        <f>BQ110/Constants!C$13*Constants!D$13</f>
        <v>1.823320266204759E-6</v>
      </c>
      <c r="CI110" s="101">
        <f>BR110/Constants!C$12*Constants!D$12</f>
        <v>2.5427522607216401E-4</v>
      </c>
      <c r="CJ110" s="101">
        <f>BS110/Constants!C$18*Constants!D$18</f>
        <v>5.130239706861877E-2</v>
      </c>
      <c r="CK110" s="101">
        <f>BT110/Constants!D$18*Constants!E$18</f>
        <v>0</v>
      </c>
      <c r="CL110" s="101">
        <f>BU110/Constants!C$19*Constants!D$19</f>
        <v>0</v>
      </c>
      <c r="CM110" s="102">
        <f>BV110/Constants!C$14/Constants!D$14</f>
        <v>6.5795014316995118E-3</v>
      </c>
      <c r="CN110" s="102">
        <f>BW110/Constants!C$17/Constants!D$17</f>
        <v>8.0096115338406098E-4</v>
      </c>
      <c r="CO110" s="217">
        <f t="shared" si="147"/>
        <v>0.73312619354712072</v>
      </c>
      <c r="CP110" s="104">
        <f t="shared" si="168"/>
        <v>0.73312619354712072</v>
      </c>
      <c r="CQ110" s="106">
        <f>R110*Constants!E$6</f>
        <v>5.6808000000000005</v>
      </c>
      <c r="CR110" s="106">
        <f>T110*Constants!E$8</f>
        <v>2.2080000000000002</v>
      </c>
      <c r="CS110" s="106">
        <f>U110*Constants!E$9</f>
        <v>76.961539999999985</v>
      </c>
      <c r="CT110" s="106">
        <f>V110*Constants!E$10</f>
        <v>161.18960000000001</v>
      </c>
      <c r="CU110" s="106">
        <f>AE110*Constants!E$21</f>
        <v>179.74417317999999</v>
      </c>
      <c r="CV110" s="106">
        <f>AB110*Constants!E$18</f>
        <v>3.6581499999999996</v>
      </c>
      <c r="CW110" s="106">
        <f>AD110*Constants!E$20</f>
        <v>50.464259999999996</v>
      </c>
      <c r="CX110" s="107">
        <f>Y110*Constants!E$15</f>
        <v>1.2412000000000001</v>
      </c>
      <c r="CY110" s="218">
        <f t="shared" si="169"/>
        <v>2.3113964351263885</v>
      </c>
      <c r="CZ110" s="102">
        <f t="shared" si="170"/>
        <v>33.496439056718849</v>
      </c>
      <c r="DA110" s="102">
        <f t="shared" si="171"/>
        <v>62.508849857181502</v>
      </c>
      <c r="DB110" s="102">
        <f t="shared" si="172"/>
        <v>84.473223484240009</v>
      </c>
      <c r="DC110" s="102">
        <f t="shared" si="173"/>
        <v>13.988163444326121</v>
      </c>
      <c r="DD110" s="102">
        <f t="shared" si="174"/>
        <v>0.33542610099176284</v>
      </c>
      <c r="DE110" s="102">
        <f t="shared" si="175"/>
        <v>0</v>
      </c>
      <c r="DF110" s="102">
        <f t="shared" si="176"/>
        <v>0.62012216587404811</v>
      </c>
      <c r="DG110" s="102">
        <f t="shared" si="177"/>
        <v>0.30530830633096634</v>
      </c>
      <c r="DH110" s="102">
        <f t="shared" si="178"/>
        <v>0.75270976686695801</v>
      </c>
      <c r="DI110" s="102">
        <f t="shared" si="179"/>
        <v>3.6839764302417875E-5</v>
      </c>
      <c r="DJ110" s="102">
        <f t="shared" si="180"/>
        <v>5.1375721369789117E-3</v>
      </c>
      <c r="DK110" s="102">
        <f t="shared" si="181"/>
        <v>1.0518637992365663</v>
      </c>
      <c r="DL110" s="102">
        <f t="shared" si="182"/>
        <v>0</v>
      </c>
      <c r="DM110" s="102">
        <f t="shared" si="183"/>
        <v>0</v>
      </c>
      <c r="DN110" s="102">
        <f t="shared" si="184"/>
        <v>0.13490089680942474</v>
      </c>
      <c r="DO110" s="102">
        <f t="shared" si="185"/>
        <v>1.6422274396118063E-2</v>
      </c>
      <c r="DP110" s="105">
        <f t="shared" si="186"/>
        <v>0</v>
      </c>
      <c r="DQ110" s="106">
        <f t="shared" si="187"/>
        <v>33.496439056718849</v>
      </c>
      <c r="DR110" s="106">
        <f t="shared" si="188"/>
        <v>62.508849857181502</v>
      </c>
      <c r="DS110" s="94">
        <f t="shared" si="189"/>
        <v>0</v>
      </c>
      <c r="DT110" s="106">
        <f t="shared" si="190"/>
        <v>84.473223484240009</v>
      </c>
      <c r="DU110" s="94">
        <f t="shared" si="141"/>
        <v>0</v>
      </c>
      <c r="DV110" s="106">
        <f t="shared" si="191"/>
        <v>0</v>
      </c>
      <c r="DW110" s="107">
        <f t="shared" si="192"/>
        <v>0</v>
      </c>
      <c r="DX110" s="54" t="str">
        <f t="shared" si="145"/>
        <v>Ca-Mg</v>
      </c>
      <c r="DY110" s="92" t="str">
        <f t="shared" si="146"/>
        <v>HCO3</v>
      </c>
      <c r="DZ110" s="3"/>
    </row>
    <row r="111" spans="1:130" x14ac:dyDescent="0.2">
      <c r="A111" s="3"/>
      <c r="B111" s="63" t="s">
        <v>252</v>
      </c>
      <c r="C111" s="82" t="s">
        <v>302</v>
      </c>
      <c r="D111" s="70" t="s">
        <v>320</v>
      </c>
      <c r="E111" s="78">
        <v>705410</v>
      </c>
      <c r="F111" s="60">
        <v>5228599</v>
      </c>
      <c r="G111" s="71">
        <v>1790</v>
      </c>
      <c r="H111" s="75">
        <v>43335</v>
      </c>
      <c r="I111" s="67">
        <v>13.6</v>
      </c>
      <c r="J111" s="111">
        <v>464</v>
      </c>
      <c r="K111" s="112">
        <f t="shared" si="144"/>
        <v>478.03637189999995</v>
      </c>
      <c r="L111" s="64">
        <v>8.27</v>
      </c>
      <c r="M111" s="73">
        <v>374.88483516483518</v>
      </c>
      <c r="N111" s="67">
        <v>6.18</v>
      </c>
      <c r="O111" s="201"/>
      <c r="P111" s="203">
        <v>0.95</v>
      </c>
      <c r="Q111" s="177">
        <v>0</v>
      </c>
      <c r="R111" s="171">
        <v>2.254</v>
      </c>
      <c r="S111" s="178">
        <v>0.65</v>
      </c>
      <c r="T111" s="171">
        <v>1.0580000000000001</v>
      </c>
      <c r="U111" s="171">
        <v>21.588000000000001</v>
      </c>
      <c r="V111" s="171">
        <v>62.854999999999997</v>
      </c>
      <c r="W111" s="172">
        <v>0.36899999999999999</v>
      </c>
      <c r="X111" s="171">
        <v>2.5000000000000001E-2</v>
      </c>
      <c r="Y111" s="171">
        <v>0.55900000000000005</v>
      </c>
      <c r="Z111" s="172">
        <v>4.2000000000000003E-2</v>
      </c>
      <c r="AA111" s="172">
        <v>0</v>
      </c>
      <c r="AB111" s="172">
        <v>1.155</v>
      </c>
      <c r="AC111" s="172">
        <v>0</v>
      </c>
      <c r="AD111" s="171">
        <v>14.365</v>
      </c>
      <c r="AE111" s="208">
        <v>280.67865999999998</v>
      </c>
      <c r="AF111" s="182">
        <v>2.35</v>
      </c>
      <c r="AG111" s="182">
        <v>0.06</v>
      </c>
      <c r="AH111" s="182">
        <v>0.04</v>
      </c>
      <c r="AI111" s="182">
        <v>0.18</v>
      </c>
      <c r="AJ111" s="182">
        <v>0.14000000000000001</v>
      </c>
      <c r="AK111" s="182">
        <v>2.77</v>
      </c>
      <c r="AL111" s="182">
        <v>0.01</v>
      </c>
      <c r="AM111" s="182">
        <v>0.28999999999999998</v>
      </c>
      <c r="AN111" s="182">
        <v>1.47</v>
      </c>
      <c r="AO111" s="182">
        <v>0</v>
      </c>
      <c r="AP111" s="182">
        <v>0.4</v>
      </c>
      <c r="AQ111" s="182">
        <v>0.36</v>
      </c>
      <c r="AR111" s="182"/>
      <c r="AS111" s="182">
        <v>0</v>
      </c>
      <c r="AT111" s="182">
        <v>0</v>
      </c>
      <c r="AU111" s="182">
        <v>0</v>
      </c>
      <c r="AV111" s="182">
        <v>0.27</v>
      </c>
      <c r="AW111" s="182">
        <v>13.23</v>
      </c>
      <c r="AX111" s="182">
        <v>0</v>
      </c>
      <c r="AY111" s="182">
        <v>0.01</v>
      </c>
      <c r="AZ111" s="183">
        <v>0.68</v>
      </c>
      <c r="BA111" s="45">
        <f t="shared" si="149"/>
        <v>385.62092000000001</v>
      </c>
      <c r="BB111" s="49">
        <f t="shared" si="150"/>
        <v>10.065809754871609</v>
      </c>
      <c r="BC111" s="210">
        <f t="shared" si="148"/>
        <v>0.98985085829291652</v>
      </c>
      <c r="BD111" s="215" t="str">
        <f t="shared" si="99"/>
        <v>Ca-Mg</v>
      </c>
      <c r="BE111" s="44" t="str">
        <f t="shared" si="100"/>
        <v>HCO3</v>
      </c>
      <c r="BF111" s="213"/>
      <c r="BG111" s="101">
        <f t="shared" si="151"/>
        <v>2.254</v>
      </c>
      <c r="BH111" s="101">
        <f t="shared" si="152"/>
        <v>21.588000000000001</v>
      </c>
      <c r="BI111" s="101">
        <f t="shared" si="153"/>
        <v>62.854999999999997</v>
      </c>
      <c r="BJ111" s="101">
        <f t="shared" si="154"/>
        <v>280.67865999999998</v>
      </c>
      <c r="BK111" s="101">
        <f t="shared" si="155"/>
        <v>14.365</v>
      </c>
      <c r="BL111" s="102">
        <f t="shared" si="156"/>
        <v>0.55900000000000005</v>
      </c>
      <c r="BM111" s="101">
        <f t="shared" si="157"/>
        <v>0</v>
      </c>
      <c r="BN111" s="101">
        <f t="shared" si="158"/>
        <v>1.0580000000000001</v>
      </c>
      <c r="BO111" s="101">
        <f t="shared" si="159"/>
        <v>0.36899999999999999</v>
      </c>
      <c r="BP111" s="101">
        <f t="shared" si="160"/>
        <v>0.65</v>
      </c>
      <c r="BQ111" s="101">
        <f t="shared" si="161"/>
        <v>1.4000000000000001E-4</v>
      </c>
      <c r="BR111" s="101">
        <f t="shared" si="162"/>
        <v>2.7699999999999999E-3</v>
      </c>
      <c r="BS111" s="101">
        <f t="shared" si="163"/>
        <v>1.155</v>
      </c>
      <c r="BT111" s="101">
        <f t="shared" si="164"/>
        <v>4.2000000000000003E-2</v>
      </c>
      <c r="BU111" s="101">
        <f t="shared" si="165"/>
        <v>0</v>
      </c>
      <c r="BV111" s="101">
        <f t="shared" si="166"/>
        <v>2.5000000000000001E-2</v>
      </c>
      <c r="BW111" s="103">
        <f t="shared" si="167"/>
        <v>0</v>
      </c>
      <c r="BX111" s="101">
        <f>BG111/Constants!C$6*Constants!D$6</f>
        <v>9.8043480152067444E-2</v>
      </c>
      <c r="BY111" s="101">
        <f>BH111/Constants!C$9*Constants!D$9</f>
        <v>1.7764246039909484</v>
      </c>
      <c r="BZ111" s="101">
        <f>BI111/Constants!C$10*Constants!D$10</f>
        <v>3.136633564549129</v>
      </c>
      <c r="CA111" s="101">
        <f>BJ111/Constants!C$21*Constants!D$21</f>
        <v>4.5999999999999996</v>
      </c>
      <c r="CB111" s="101">
        <f>BK111/Constants!C$20*Constants!D$20</f>
        <v>0.29907581098158909</v>
      </c>
      <c r="CC111" s="102">
        <f>BL111/Constants!C$15*Constants!D$15</f>
        <v>1.576735396158294E-2</v>
      </c>
      <c r="CD111" s="102">
        <f>BM111/Constants!C$5*Constants!D$5</f>
        <v>0</v>
      </c>
      <c r="CE111" s="101">
        <f>BN111/Constants!C$8*Constants!D$8</f>
        <v>2.7060000051153121E-2</v>
      </c>
      <c r="CF111" s="102">
        <f>BO111/Constants!C$11*Constants!D$11</f>
        <v>8.4227345354941797E-3</v>
      </c>
      <c r="CG111" s="102">
        <f>BP111/Constants!C$7*Constants!D$7</f>
        <v>3.6034437835050975E-2</v>
      </c>
      <c r="CH111" s="101">
        <f>BQ111/Constants!C$13*Constants!D$13</f>
        <v>5.1052967453733251E-6</v>
      </c>
      <c r="CI111" s="101">
        <f>BR111/Constants!C$12*Constants!D$12</f>
        <v>9.9203151580266804E-5</v>
      </c>
      <c r="CJ111" s="101">
        <f>BS111/Constants!C$18*Constants!D$18</f>
        <v>1.8627560079929169E-2</v>
      </c>
      <c r="CK111" s="101">
        <f>BT111/Constants!D$18*Constants!E$18</f>
        <v>4.8300000000000003E-2</v>
      </c>
      <c r="CL111" s="101">
        <f>BU111/Constants!C$19*Constants!D$19</f>
        <v>0</v>
      </c>
      <c r="CM111" s="102">
        <f>BV111/Constants!C$14/Constants!D$14</f>
        <v>1.3159002863399024E-3</v>
      </c>
      <c r="CN111" s="102">
        <f>BW111/Constants!C$17/Constants!D$17</f>
        <v>0</v>
      </c>
      <c r="CO111" s="217">
        <f t="shared" si="147"/>
        <v>0.98985085829291652</v>
      </c>
      <c r="CP111" s="104">
        <f t="shared" si="168"/>
        <v>0.98985085829291652</v>
      </c>
      <c r="CQ111" s="106">
        <f>R111*Constants!E$6</f>
        <v>4.8686400000000001</v>
      </c>
      <c r="CR111" s="106">
        <f>T111*Constants!E$8</f>
        <v>1.9467200000000002</v>
      </c>
      <c r="CS111" s="106">
        <f>U111*Constants!E$9</f>
        <v>82.466160000000002</v>
      </c>
      <c r="CT111" s="106">
        <f>V111*Constants!E$10</f>
        <v>163.423</v>
      </c>
      <c r="CU111" s="106">
        <f>AE111*Constants!E$21</f>
        <v>200.68524189999997</v>
      </c>
      <c r="CV111" s="106">
        <f>AB111*Constants!E$18</f>
        <v>1.3282499999999999</v>
      </c>
      <c r="CW111" s="106">
        <f>AD111*Constants!E$20</f>
        <v>22.1221</v>
      </c>
      <c r="CX111" s="107">
        <f>Y111*Constants!E$15</f>
        <v>1.1962600000000001</v>
      </c>
      <c r="CY111" s="218">
        <f t="shared" si="169"/>
        <v>1.9289557517273817</v>
      </c>
      <c r="CZ111" s="102">
        <f t="shared" si="170"/>
        <v>34.950253214834689</v>
      </c>
      <c r="DA111" s="102">
        <f t="shared" si="171"/>
        <v>61.711674718337875</v>
      </c>
      <c r="DB111" s="102">
        <f t="shared" si="172"/>
        <v>92.312262376421117</v>
      </c>
      <c r="DC111" s="102">
        <f t="shared" si="173"/>
        <v>6.0018184203855176</v>
      </c>
      <c r="DD111" s="102">
        <f t="shared" si="174"/>
        <v>0.31641741649642335</v>
      </c>
      <c r="DE111" s="102">
        <f t="shared" si="175"/>
        <v>0</v>
      </c>
      <c r="DF111" s="102">
        <f t="shared" si="176"/>
        <v>0.5323917782136619</v>
      </c>
      <c r="DG111" s="102">
        <f t="shared" si="177"/>
        <v>0.16571303060963152</v>
      </c>
      <c r="DH111" s="102">
        <f t="shared" si="178"/>
        <v>0.70895929045332462</v>
      </c>
      <c r="DI111" s="102">
        <f t="shared" si="179"/>
        <v>1.0044412444344771E-4</v>
      </c>
      <c r="DJ111" s="102">
        <f t="shared" si="180"/>
        <v>1.9517716989792488E-3</v>
      </c>
      <c r="DK111" s="102">
        <f t="shared" si="181"/>
        <v>0.37381569859368902</v>
      </c>
      <c r="DL111" s="102">
        <f t="shared" si="182"/>
        <v>0.96927875495242188</v>
      </c>
      <c r="DM111" s="102">
        <f t="shared" si="183"/>
        <v>0</v>
      </c>
      <c r="DN111" s="102">
        <f t="shared" si="184"/>
        <v>2.6407333150829729E-2</v>
      </c>
      <c r="DO111" s="102">
        <f t="shared" si="185"/>
        <v>0</v>
      </c>
      <c r="DP111" s="105">
        <f t="shared" si="186"/>
        <v>0</v>
      </c>
      <c r="DQ111" s="106">
        <f t="shared" si="187"/>
        <v>34.950253214834689</v>
      </c>
      <c r="DR111" s="106">
        <f t="shared" si="188"/>
        <v>61.711674718337875</v>
      </c>
      <c r="DS111" s="94">
        <f t="shared" si="189"/>
        <v>0</v>
      </c>
      <c r="DT111" s="106">
        <f t="shared" si="190"/>
        <v>92.312262376421117</v>
      </c>
      <c r="DU111" s="94">
        <f t="shared" si="141"/>
        <v>0</v>
      </c>
      <c r="DV111" s="106">
        <f t="shared" si="191"/>
        <v>0</v>
      </c>
      <c r="DW111" s="107">
        <f t="shared" si="192"/>
        <v>0</v>
      </c>
      <c r="DX111" s="54" t="str">
        <f t="shared" si="145"/>
        <v>Ca-Mg</v>
      </c>
      <c r="DY111" s="92" t="str">
        <f t="shared" si="146"/>
        <v>HCO3</v>
      </c>
    </row>
    <row r="112" spans="1:130" x14ac:dyDescent="0.2">
      <c r="A112" s="3"/>
      <c r="B112" s="63" t="s">
        <v>253</v>
      </c>
      <c r="C112" s="82" t="s">
        <v>300</v>
      </c>
      <c r="D112" s="70" t="s">
        <v>320</v>
      </c>
      <c r="E112" s="78">
        <v>703710</v>
      </c>
      <c r="F112" s="60">
        <v>5228587</v>
      </c>
      <c r="G112" s="71">
        <v>2064</v>
      </c>
      <c r="H112" s="75">
        <v>43335</v>
      </c>
      <c r="I112" s="67">
        <v>12.9</v>
      </c>
      <c r="J112" s="111">
        <v>246</v>
      </c>
      <c r="K112" s="112">
        <f t="shared" si="144"/>
        <v>178.08073145999998</v>
      </c>
      <c r="L112" s="64">
        <v>8.4499999999999993</v>
      </c>
      <c r="M112" s="73">
        <v>315.39868131868127</v>
      </c>
      <c r="N112" s="67">
        <v>5.98</v>
      </c>
      <c r="O112" s="201">
        <v>72</v>
      </c>
      <c r="P112" s="203">
        <v>2.2999999999999998</v>
      </c>
      <c r="Q112" s="171">
        <v>0</v>
      </c>
      <c r="R112" s="171">
        <v>0.42499999999999999</v>
      </c>
      <c r="S112" s="171">
        <v>0</v>
      </c>
      <c r="T112" s="171">
        <v>0.126</v>
      </c>
      <c r="U112" s="171">
        <v>6.8310000000000004</v>
      </c>
      <c r="V112" s="171">
        <v>24.085000000000001</v>
      </c>
      <c r="W112" s="171">
        <v>0.221</v>
      </c>
      <c r="X112" s="171">
        <v>0.03</v>
      </c>
      <c r="Y112" s="171">
        <v>0.14299999999999999</v>
      </c>
      <c r="Z112" s="172">
        <v>0</v>
      </c>
      <c r="AA112" s="171">
        <v>0.56399999999999995</v>
      </c>
      <c r="AB112" s="172">
        <v>0.34</v>
      </c>
      <c r="AC112" s="172">
        <v>0</v>
      </c>
      <c r="AD112" s="171">
        <v>10.37</v>
      </c>
      <c r="AE112" s="208">
        <v>100.06804400000001</v>
      </c>
      <c r="AF112" s="182">
        <v>1.55</v>
      </c>
      <c r="AG112" s="182">
        <v>0.02</v>
      </c>
      <c r="AH112" s="182">
        <v>0</v>
      </c>
      <c r="AI112" s="182">
        <v>0.12</v>
      </c>
      <c r="AJ112" s="182">
        <v>1.87</v>
      </c>
      <c r="AK112" s="182">
        <v>1.7</v>
      </c>
      <c r="AL112" s="182">
        <v>0.02</v>
      </c>
      <c r="AM112" s="182">
        <v>0.21</v>
      </c>
      <c r="AN112" s="182">
        <v>2.4900000000000002</v>
      </c>
      <c r="AO112" s="182">
        <v>0.82</v>
      </c>
      <c r="AP112" s="182">
        <v>0.4</v>
      </c>
      <c r="AQ112" s="182">
        <v>0.23</v>
      </c>
      <c r="AR112" s="182"/>
      <c r="AS112" s="182">
        <v>0</v>
      </c>
      <c r="AT112" s="182">
        <v>0</v>
      </c>
      <c r="AU112" s="182">
        <v>0</v>
      </c>
      <c r="AV112" s="182">
        <v>0.25</v>
      </c>
      <c r="AW112" s="182">
        <v>4.29</v>
      </c>
      <c r="AX112" s="182">
        <v>0</v>
      </c>
      <c r="AY112" s="182">
        <v>0.09</v>
      </c>
      <c r="AZ112" s="183">
        <v>0.41</v>
      </c>
      <c r="BA112" s="45">
        <f t="shared" si="149"/>
        <v>143.21751400000002</v>
      </c>
      <c r="BB112" s="49">
        <f t="shared" si="150"/>
        <v>3.6649509148303223</v>
      </c>
      <c r="BC112" s="210">
        <f t="shared" si="148"/>
        <v>-2.2690574641509347</v>
      </c>
      <c r="BD112" s="215" t="str">
        <f t="shared" si="99"/>
        <v>Ca-Mg</v>
      </c>
      <c r="BE112" s="44" t="str">
        <f t="shared" si="100"/>
        <v>HCO3</v>
      </c>
      <c r="BF112" s="213"/>
      <c r="BG112" s="101">
        <f t="shared" si="151"/>
        <v>0.42499999999999999</v>
      </c>
      <c r="BH112" s="101">
        <f t="shared" si="152"/>
        <v>6.8310000000000004</v>
      </c>
      <c r="BI112" s="101">
        <f t="shared" si="153"/>
        <v>24.085000000000001</v>
      </c>
      <c r="BJ112" s="101">
        <f t="shared" si="154"/>
        <v>100.06804400000001</v>
      </c>
      <c r="BK112" s="101">
        <f t="shared" si="155"/>
        <v>10.37</v>
      </c>
      <c r="BL112" s="102">
        <f t="shared" si="156"/>
        <v>0.14299999999999999</v>
      </c>
      <c r="BM112" s="101">
        <f t="shared" si="157"/>
        <v>0</v>
      </c>
      <c r="BN112" s="101">
        <f t="shared" si="158"/>
        <v>0.126</v>
      </c>
      <c r="BO112" s="101">
        <f t="shared" si="159"/>
        <v>0.221</v>
      </c>
      <c r="BP112" s="101">
        <f t="shared" si="160"/>
        <v>0</v>
      </c>
      <c r="BQ112" s="101">
        <f t="shared" si="161"/>
        <v>1.8700000000000001E-3</v>
      </c>
      <c r="BR112" s="101">
        <f t="shared" si="162"/>
        <v>1.6999999999999999E-3</v>
      </c>
      <c r="BS112" s="101">
        <f t="shared" si="163"/>
        <v>0.34</v>
      </c>
      <c r="BT112" s="101">
        <f t="shared" si="164"/>
        <v>0</v>
      </c>
      <c r="BU112" s="101">
        <f t="shared" si="165"/>
        <v>0</v>
      </c>
      <c r="BV112" s="101">
        <f t="shared" si="166"/>
        <v>0.03</v>
      </c>
      <c r="BW112" s="103">
        <f t="shared" si="167"/>
        <v>0.56399999999999995</v>
      </c>
      <c r="BX112" s="101">
        <f>BG112/Constants!C$6*Constants!D$6</f>
        <v>1.8486459212346346E-2</v>
      </c>
      <c r="BY112" s="101">
        <f>BH112/Constants!C$9*Constants!D$9</f>
        <v>0.56210656243571289</v>
      </c>
      <c r="BZ112" s="101">
        <f>BI112/Constants!C$10*Constants!D$10</f>
        <v>1.2019062827486402</v>
      </c>
      <c r="CA112" s="101">
        <f>BJ112/Constants!C$21*Constants!D$21</f>
        <v>1.6400000000000003</v>
      </c>
      <c r="CB112" s="101">
        <f>BK112/Constants!C$20*Constants!D$20</f>
        <v>0.21590088130031873</v>
      </c>
      <c r="CC112" s="102">
        <f>BL112/Constants!C$15*Constants!D$15</f>
        <v>4.0335091529630773E-3</v>
      </c>
      <c r="CD112" s="102">
        <f>BM112/Constants!C$5*Constants!D$5</f>
        <v>0</v>
      </c>
      <c r="CE112" s="101">
        <f>BN112/Constants!C$8*Constants!D$8</f>
        <v>3.2226465089274978E-3</v>
      </c>
      <c r="CF112" s="102">
        <f>BO112/Constants!C$11*Constants!D$11</f>
        <v>5.044510385756676E-3</v>
      </c>
      <c r="CG112" s="102">
        <f>BP112/Constants!C$7*Constants!D$7</f>
        <v>0</v>
      </c>
      <c r="CH112" s="101">
        <f>BQ112/Constants!C$13*Constants!D$13</f>
        <v>6.8192177956057984E-5</v>
      </c>
      <c r="CI112" s="101">
        <f>BR112/Constants!C$12*Constants!D$12</f>
        <v>6.0882800608828003E-5</v>
      </c>
      <c r="CJ112" s="101">
        <f>BS112/Constants!C$18*Constants!D$18</f>
        <v>5.4834375992865083E-3</v>
      </c>
      <c r="CK112" s="101">
        <f>BT112/Constants!D$18*Constants!E$18</f>
        <v>0</v>
      </c>
      <c r="CL112" s="101">
        <f>BU112/Constants!C$19*Constants!D$19</f>
        <v>0</v>
      </c>
      <c r="CM112" s="102">
        <f>BV112/Constants!C$14/Constants!D$14</f>
        <v>1.5790803436078827E-3</v>
      </c>
      <c r="CN112" s="102">
        <f>BW112/Constants!C$17/Constants!D$17</f>
        <v>7.058470164197036E-3</v>
      </c>
      <c r="CO112" s="217">
        <f t="shared" si="147"/>
        <v>-2.2690574641509347</v>
      </c>
      <c r="CP112" s="104">
        <f t="shared" si="168"/>
        <v>2.2690574641509347</v>
      </c>
      <c r="CQ112" s="106">
        <f>R112*Constants!E$6</f>
        <v>0.91800000000000004</v>
      </c>
      <c r="CR112" s="106">
        <f>T112*Constants!E$8</f>
        <v>0.23184000000000002</v>
      </c>
      <c r="CS112" s="106">
        <f>U112*Constants!E$9</f>
        <v>26.09442</v>
      </c>
      <c r="CT112" s="106">
        <f>V112*Constants!E$10</f>
        <v>62.621000000000002</v>
      </c>
      <c r="CU112" s="106">
        <f>AE112*Constants!E$21</f>
        <v>71.548651460000002</v>
      </c>
      <c r="CV112" s="106">
        <f>AB112*Constants!E$18</f>
        <v>0.39100000000000001</v>
      </c>
      <c r="CW112" s="106">
        <f>AD112*Constants!E$20</f>
        <v>15.969799999999999</v>
      </c>
      <c r="CX112" s="107">
        <f>Y112*Constants!E$15</f>
        <v>0.30602000000000001</v>
      </c>
      <c r="CY112" s="218">
        <f t="shared" si="169"/>
        <v>1.0322466519096742</v>
      </c>
      <c r="CZ112" s="102">
        <f t="shared" si="170"/>
        <v>31.386898400922945</v>
      </c>
      <c r="DA112" s="102">
        <f t="shared" si="171"/>
        <v>67.112026268821552</v>
      </c>
      <c r="DB112" s="102">
        <f t="shared" si="172"/>
        <v>87.510754418571565</v>
      </c>
      <c r="DC112" s="102">
        <f t="shared" si="173"/>
        <v>11.520517684283755</v>
      </c>
      <c r="DD112" s="102">
        <f t="shared" si="174"/>
        <v>0.21522892007927585</v>
      </c>
      <c r="DE112" s="102">
        <f t="shared" si="175"/>
        <v>0</v>
      </c>
      <c r="DF112" s="102">
        <f t="shared" si="176"/>
        <v>0.17994609086131175</v>
      </c>
      <c r="DG112" s="102">
        <f t="shared" si="177"/>
        <v>0.28167530062994689</v>
      </c>
      <c r="DH112" s="102">
        <f t="shared" si="178"/>
        <v>0</v>
      </c>
      <c r="DI112" s="102">
        <f t="shared" si="179"/>
        <v>3.8077138825242528E-3</v>
      </c>
      <c r="DJ112" s="102">
        <f t="shared" si="180"/>
        <v>3.3995729720580924E-3</v>
      </c>
      <c r="DK112" s="102">
        <f t="shared" si="181"/>
        <v>0.29259741531751415</v>
      </c>
      <c r="DL112" s="102">
        <f t="shared" si="182"/>
        <v>0</v>
      </c>
      <c r="DM112" s="102">
        <f t="shared" si="183"/>
        <v>0</v>
      </c>
      <c r="DN112" s="102">
        <f t="shared" si="184"/>
        <v>8.4260068388209153E-2</v>
      </c>
      <c r="DO112" s="102">
        <f t="shared" si="185"/>
        <v>0.37664149335967145</v>
      </c>
      <c r="DP112" s="105">
        <f t="shared" si="186"/>
        <v>0</v>
      </c>
      <c r="DQ112" s="106">
        <f t="shared" si="187"/>
        <v>31.386898400922945</v>
      </c>
      <c r="DR112" s="106">
        <f t="shared" si="188"/>
        <v>67.112026268821552</v>
      </c>
      <c r="DS112" s="94">
        <f t="shared" si="189"/>
        <v>0</v>
      </c>
      <c r="DT112" s="106">
        <f t="shared" si="190"/>
        <v>87.510754418571565</v>
      </c>
      <c r="DU112" s="94">
        <f t="shared" si="141"/>
        <v>0</v>
      </c>
      <c r="DV112" s="106">
        <f t="shared" si="191"/>
        <v>0</v>
      </c>
      <c r="DW112" s="107">
        <f t="shared" si="192"/>
        <v>0</v>
      </c>
      <c r="DX112" s="54" t="str">
        <f t="shared" si="145"/>
        <v>Ca-Mg</v>
      </c>
      <c r="DY112" s="92" t="str">
        <f t="shared" si="146"/>
        <v>HCO3</v>
      </c>
    </row>
    <row r="113" spans="1:130" s="1" customFormat="1" x14ac:dyDescent="0.2">
      <c r="A113" s="4"/>
      <c r="B113" s="63" t="s">
        <v>254</v>
      </c>
      <c r="C113" s="82" t="s">
        <v>300</v>
      </c>
      <c r="D113" s="70" t="s">
        <v>320</v>
      </c>
      <c r="E113" s="78">
        <v>703900</v>
      </c>
      <c r="F113" s="60">
        <v>5228724</v>
      </c>
      <c r="G113" s="71">
        <v>2026</v>
      </c>
      <c r="H113" s="75">
        <v>43336</v>
      </c>
      <c r="I113" s="67">
        <v>13</v>
      </c>
      <c r="J113" s="111">
        <v>360</v>
      </c>
      <c r="K113" s="112">
        <f t="shared" si="144"/>
        <v>388.69105163999996</v>
      </c>
      <c r="L113" s="64">
        <v>8.52</v>
      </c>
      <c r="M113" s="73">
        <v>162.32527472527468</v>
      </c>
      <c r="N113" s="67">
        <v>5.85</v>
      </c>
      <c r="O113" s="201"/>
      <c r="P113" s="203">
        <v>1.05</v>
      </c>
      <c r="Q113" s="171">
        <v>0</v>
      </c>
      <c r="R113" s="171">
        <v>2.7080000000000002</v>
      </c>
      <c r="S113" s="178">
        <v>0.67300000000000004</v>
      </c>
      <c r="T113" s="171">
        <v>0.63800000000000001</v>
      </c>
      <c r="U113" s="171">
        <v>16.687999999999999</v>
      </c>
      <c r="V113" s="171">
        <v>53.695</v>
      </c>
      <c r="W113" s="171">
        <v>0.52800000000000002</v>
      </c>
      <c r="X113" s="171">
        <v>2.8000000000000001E-2</v>
      </c>
      <c r="Y113" s="171">
        <v>0.871</v>
      </c>
      <c r="Z113" s="172">
        <v>0</v>
      </c>
      <c r="AA113" s="171">
        <v>0</v>
      </c>
      <c r="AB113" s="171">
        <v>1.1739999999999999</v>
      </c>
      <c r="AC113" s="172">
        <v>0</v>
      </c>
      <c r="AD113" s="171">
        <v>7.1820000000000004</v>
      </c>
      <c r="AE113" s="208">
        <v>229.424296</v>
      </c>
      <c r="AF113" s="182">
        <v>1.3</v>
      </c>
      <c r="AG113" s="182">
        <v>0.06</v>
      </c>
      <c r="AH113" s="182">
        <v>0.04</v>
      </c>
      <c r="AI113" s="182">
        <v>0.16</v>
      </c>
      <c r="AJ113" s="182">
        <v>0.08</v>
      </c>
      <c r="AK113" s="182">
        <v>0.9</v>
      </c>
      <c r="AL113" s="182">
        <v>0.02</v>
      </c>
      <c r="AM113" s="182">
        <v>0.48</v>
      </c>
      <c r="AN113" s="182">
        <v>1.8</v>
      </c>
      <c r="AO113" s="182">
        <v>0.23</v>
      </c>
      <c r="AP113" s="182">
        <v>0.3</v>
      </c>
      <c r="AQ113" s="182">
        <v>0.2</v>
      </c>
      <c r="AR113" s="182"/>
      <c r="AS113" s="182">
        <v>0</v>
      </c>
      <c r="AT113" s="182">
        <v>0</v>
      </c>
      <c r="AU113" s="182">
        <v>0</v>
      </c>
      <c r="AV113" s="182">
        <v>0.19</v>
      </c>
      <c r="AW113" s="182">
        <v>7.3</v>
      </c>
      <c r="AX113" s="182">
        <v>0</v>
      </c>
      <c r="AY113" s="182">
        <v>0.01</v>
      </c>
      <c r="AZ113" s="183">
        <v>0.45</v>
      </c>
      <c r="BA113" s="45">
        <f t="shared" si="149"/>
        <v>313.62281600000006</v>
      </c>
      <c r="BB113" s="49">
        <f t="shared" si="150"/>
        <v>8.1907492513717077</v>
      </c>
      <c r="BC113" s="210">
        <f t="shared" si="148"/>
        <v>3.4397731486187224</v>
      </c>
      <c r="BD113" s="215" t="str">
        <f t="shared" si="99"/>
        <v>Ca-Mg</v>
      </c>
      <c r="BE113" s="44" t="str">
        <f t="shared" si="100"/>
        <v>HCO3</v>
      </c>
      <c r="BF113" s="213"/>
      <c r="BG113" s="101">
        <f t="shared" si="151"/>
        <v>2.7080000000000002</v>
      </c>
      <c r="BH113" s="101">
        <f t="shared" si="152"/>
        <v>16.687999999999999</v>
      </c>
      <c r="BI113" s="101">
        <f t="shared" si="153"/>
        <v>53.695</v>
      </c>
      <c r="BJ113" s="101">
        <f t="shared" si="154"/>
        <v>229.424296</v>
      </c>
      <c r="BK113" s="101">
        <f t="shared" si="155"/>
        <v>7.1820000000000004</v>
      </c>
      <c r="BL113" s="102">
        <f t="shared" si="156"/>
        <v>0.871</v>
      </c>
      <c r="BM113" s="101">
        <f t="shared" si="157"/>
        <v>0</v>
      </c>
      <c r="BN113" s="101">
        <f t="shared" si="158"/>
        <v>0.63800000000000001</v>
      </c>
      <c r="BO113" s="101">
        <f t="shared" si="159"/>
        <v>0.52800000000000002</v>
      </c>
      <c r="BP113" s="101">
        <f t="shared" si="160"/>
        <v>0.67300000000000004</v>
      </c>
      <c r="BQ113" s="101">
        <f t="shared" si="161"/>
        <v>8.0000000000000007E-5</v>
      </c>
      <c r="BR113" s="101">
        <f t="shared" si="162"/>
        <v>8.9999999999999998E-4</v>
      </c>
      <c r="BS113" s="101">
        <f t="shared" si="163"/>
        <v>1.1739999999999999</v>
      </c>
      <c r="BT113" s="101">
        <f t="shared" si="164"/>
        <v>0</v>
      </c>
      <c r="BU113" s="101">
        <f t="shared" si="165"/>
        <v>0</v>
      </c>
      <c r="BV113" s="101">
        <f t="shared" si="166"/>
        <v>2.8000000000000001E-2</v>
      </c>
      <c r="BW113" s="103">
        <f t="shared" si="167"/>
        <v>0</v>
      </c>
      <c r="BX113" s="101">
        <f>BG113/Constants!C$6*Constants!D$6</f>
        <v>0.11779136834596214</v>
      </c>
      <c r="BY113" s="101">
        <f>BH113/Constants!C$9*Constants!D$9</f>
        <v>1.373215387780292</v>
      </c>
      <c r="BZ113" s="101">
        <f>BI113/Constants!C$10*Constants!D$10</f>
        <v>2.6795249263935323</v>
      </c>
      <c r="CA113" s="101">
        <f>BJ113/Constants!C$21*Constants!D$21</f>
        <v>3.7600000000000002</v>
      </c>
      <c r="CB113" s="101">
        <f>BK113/Constants!C$20*Constants!D$20</f>
        <v>0.14952749561223619</v>
      </c>
      <c r="CC113" s="102">
        <f>BL113/Constants!C$15*Constants!D$15</f>
        <v>2.4567737568047837E-2</v>
      </c>
      <c r="CD113" s="102">
        <f>BM113/Constants!C$5*Constants!D$5</f>
        <v>0</v>
      </c>
      <c r="CE113" s="101">
        <f>BN113/Constants!C$8*Constants!D$8</f>
        <v>1.6317845021394793E-2</v>
      </c>
      <c r="CF113" s="102">
        <f>BO113/Constants!C$11*Constants!D$11</f>
        <v>1.2052042912577037E-2</v>
      </c>
      <c r="CG113" s="102">
        <f>BP113/Constants!C$7*Constants!D$7</f>
        <v>3.730950255844509E-2</v>
      </c>
      <c r="CH113" s="101">
        <f>BQ113/Constants!C$13*Constants!D$13</f>
        <v>2.9173124259276147E-6</v>
      </c>
      <c r="CI113" s="101">
        <f>BR113/Constants!C$12*Constants!D$12</f>
        <v>3.2232070910556004E-5</v>
      </c>
      <c r="CJ113" s="101">
        <f>BS113/Constants!C$18*Constants!D$18</f>
        <v>1.8933987475183413E-2</v>
      </c>
      <c r="CK113" s="101">
        <f>BT113/Constants!D$18*Constants!E$18</f>
        <v>0</v>
      </c>
      <c r="CL113" s="101">
        <f>BU113/Constants!C$19*Constants!D$19</f>
        <v>0</v>
      </c>
      <c r="CM113" s="102">
        <f>BV113/Constants!C$14/Constants!D$14</f>
        <v>1.4738083207006907E-3</v>
      </c>
      <c r="CN113" s="102">
        <f>BW113/Constants!C$17/Constants!D$17</f>
        <v>0</v>
      </c>
      <c r="CO113" s="217">
        <f t="shared" si="147"/>
        <v>3.4397731486187224</v>
      </c>
      <c r="CP113" s="104">
        <f t="shared" si="168"/>
        <v>3.4397731486187224</v>
      </c>
      <c r="CQ113" s="106">
        <f>R113*Constants!E$6</f>
        <v>5.8492800000000011</v>
      </c>
      <c r="CR113" s="106">
        <f>T113*Constants!E$8</f>
        <v>1.1739200000000001</v>
      </c>
      <c r="CS113" s="106">
        <f>U113*Constants!E$9</f>
        <v>63.748159999999991</v>
      </c>
      <c r="CT113" s="106">
        <f>V113*Constants!E$10</f>
        <v>139.607</v>
      </c>
      <c r="CU113" s="106">
        <f>AE113*Constants!E$21</f>
        <v>164.03837163999998</v>
      </c>
      <c r="CV113" s="106">
        <f>AB113*Constants!E$18</f>
        <v>1.3500999999999999</v>
      </c>
      <c r="CW113" s="106">
        <f>AD113*Constants!E$20</f>
        <v>11.060280000000001</v>
      </c>
      <c r="CX113" s="107">
        <f>Y113*Constants!E$15</f>
        <v>1.8639400000000002</v>
      </c>
      <c r="CY113" s="218">
        <f t="shared" si="169"/>
        <v>2.7805600090769196</v>
      </c>
      <c r="CZ113" s="102">
        <f t="shared" si="170"/>
        <v>32.415853935037717</v>
      </c>
      <c r="DA113" s="102">
        <f t="shared" si="171"/>
        <v>63.252341476938426</v>
      </c>
      <c r="DB113" s="102">
        <f t="shared" si="172"/>
        <v>95.081479833218751</v>
      </c>
      <c r="DC113" s="102">
        <f t="shared" si="173"/>
        <v>3.7811956272783354</v>
      </c>
      <c r="DD113" s="102">
        <f t="shared" si="174"/>
        <v>0.62125979896918915</v>
      </c>
      <c r="DE113" s="102">
        <f t="shared" si="175"/>
        <v>0</v>
      </c>
      <c r="DF113" s="102">
        <f t="shared" si="176"/>
        <v>0.38519585889809932</v>
      </c>
      <c r="DG113" s="102">
        <f t="shared" si="177"/>
        <v>0.28449816842236725</v>
      </c>
      <c r="DH113" s="102">
        <f t="shared" si="178"/>
        <v>0.88072082215624981</v>
      </c>
      <c r="DI113" s="102">
        <f t="shared" si="179"/>
        <v>6.8865506695640387E-5</v>
      </c>
      <c r="DJ113" s="102">
        <f t="shared" si="180"/>
        <v>7.6086396348154647E-4</v>
      </c>
      <c r="DK113" s="102">
        <f t="shared" si="181"/>
        <v>0.47879562454363511</v>
      </c>
      <c r="DL113" s="102">
        <f t="shared" si="182"/>
        <v>0</v>
      </c>
      <c r="DM113" s="102">
        <f t="shared" si="183"/>
        <v>0</v>
      </c>
      <c r="DN113" s="102">
        <f t="shared" si="184"/>
        <v>3.7269115990088489E-2</v>
      </c>
      <c r="DO113" s="102">
        <f t="shared" si="185"/>
        <v>0</v>
      </c>
      <c r="DP113" s="105">
        <f t="shared" si="186"/>
        <v>0</v>
      </c>
      <c r="DQ113" s="106">
        <f t="shared" si="187"/>
        <v>32.415853935037717</v>
      </c>
      <c r="DR113" s="106">
        <f t="shared" si="188"/>
        <v>63.252341476938426</v>
      </c>
      <c r="DS113" s="94">
        <f t="shared" si="189"/>
        <v>0</v>
      </c>
      <c r="DT113" s="106">
        <f t="shared" si="190"/>
        <v>95.081479833218751</v>
      </c>
      <c r="DU113" s="94">
        <f t="shared" si="141"/>
        <v>0</v>
      </c>
      <c r="DV113" s="106">
        <f t="shared" si="191"/>
        <v>0</v>
      </c>
      <c r="DW113" s="107">
        <f t="shared" si="192"/>
        <v>0</v>
      </c>
      <c r="DX113" s="54" t="str">
        <f t="shared" si="145"/>
        <v>Ca-Mg</v>
      </c>
      <c r="DY113" s="92" t="str">
        <f t="shared" si="146"/>
        <v>HCO3</v>
      </c>
      <c r="DZ113" s="3"/>
    </row>
    <row r="114" spans="1:130" s="1" customFormat="1" x14ac:dyDescent="0.2">
      <c r="A114" s="4"/>
      <c r="B114" s="63" t="s">
        <v>255</v>
      </c>
      <c r="C114" s="82" t="s">
        <v>302</v>
      </c>
      <c r="D114" s="70" t="s">
        <v>320</v>
      </c>
      <c r="E114" s="78">
        <v>703730</v>
      </c>
      <c r="F114" s="60">
        <v>5229302</v>
      </c>
      <c r="G114" s="71">
        <v>2120</v>
      </c>
      <c r="H114" s="75">
        <v>43336</v>
      </c>
      <c r="I114" s="67">
        <v>10.1</v>
      </c>
      <c r="J114" s="111">
        <v>274</v>
      </c>
      <c r="K114" s="112">
        <f t="shared" si="144"/>
        <v>293.88836214999998</v>
      </c>
      <c r="L114" s="64">
        <v>8.8000000000000007</v>
      </c>
      <c r="M114" s="73">
        <v>155.45406593406591</v>
      </c>
      <c r="N114" s="67">
        <v>6.1</v>
      </c>
      <c r="O114" s="201"/>
      <c r="P114" s="203">
        <v>2.8000000000000001E-2</v>
      </c>
      <c r="Q114" s="171">
        <v>0</v>
      </c>
      <c r="R114" s="171">
        <v>0.34399999999999997</v>
      </c>
      <c r="S114" s="171">
        <v>0</v>
      </c>
      <c r="T114" s="171">
        <v>0.16</v>
      </c>
      <c r="U114" s="171">
        <v>10.332000000000001</v>
      </c>
      <c r="V114" s="171">
        <v>42.655000000000001</v>
      </c>
      <c r="W114" s="171">
        <v>0.19800000000000001</v>
      </c>
      <c r="X114" s="171">
        <v>3.7999999999999999E-2</v>
      </c>
      <c r="Y114" s="171">
        <v>0.221</v>
      </c>
      <c r="Z114" s="172">
        <v>0</v>
      </c>
      <c r="AA114" s="171">
        <v>0.67700000000000005</v>
      </c>
      <c r="AB114" s="172">
        <v>0.26800000000000002</v>
      </c>
      <c r="AC114" s="172">
        <v>0</v>
      </c>
      <c r="AD114" s="171">
        <v>4.1909999999999998</v>
      </c>
      <c r="AE114" s="208">
        <v>189.15300999999999</v>
      </c>
      <c r="AF114" s="182">
        <v>1.56</v>
      </c>
      <c r="AG114" s="182">
        <v>0.04</v>
      </c>
      <c r="AH114" s="182">
        <v>0.02</v>
      </c>
      <c r="AI114" s="182">
        <v>0.16</v>
      </c>
      <c r="AJ114" s="182">
        <v>0.05</v>
      </c>
      <c r="AK114" s="182">
        <v>1.64</v>
      </c>
      <c r="AL114" s="182">
        <v>0.01</v>
      </c>
      <c r="AM114" s="182">
        <v>0.18</v>
      </c>
      <c r="AN114" s="182">
        <v>2.0699999999999998</v>
      </c>
      <c r="AO114" s="182">
        <v>0.21</v>
      </c>
      <c r="AP114" s="182">
        <v>0.2</v>
      </c>
      <c r="AQ114" s="182">
        <v>0</v>
      </c>
      <c r="AR114" s="182"/>
      <c r="AS114" s="182">
        <v>0</v>
      </c>
      <c r="AT114" s="182">
        <v>0.01</v>
      </c>
      <c r="AU114" s="182">
        <v>0</v>
      </c>
      <c r="AV114" s="182">
        <v>0.16</v>
      </c>
      <c r="AW114" s="182">
        <v>7.91</v>
      </c>
      <c r="AX114" s="182">
        <v>0</v>
      </c>
      <c r="AY114" s="182">
        <v>0.03</v>
      </c>
      <c r="AZ114" s="183">
        <v>0.37</v>
      </c>
      <c r="BA114" s="45">
        <f t="shared" si="149"/>
        <v>248.25163000000001</v>
      </c>
      <c r="BB114" s="49">
        <f t="shared" si="150"/>
        <v>6.2107144268702381</v>
      </c>
      <c r="BC114" s="210">
        <f t="shared" si="148"/>
        <v>-3.3145001140295984</v>
      </c>
      <c r="BD114" s="215" t="str">
        <f t="shared" si="99"/>
        <v>Ca-Mg</v>
      </c>
      <c r="BE114" s="44" t="str">
        <f t="shared" si="100"/>
        <v>HCO3</v>
      </c>
      <c r="BF114" s="213"/>
      <c r="BG114" s="101">
        <f t="shared" si="151"/>
        <v>0.34399999999999997</v>
      </c>
      <c r="BH114" s="101">
        <f t="shared" si="152"/>
        <v>10.332000000000001</v>
      </c>
      <c r="BI114" s="101">
        <f t="shared" si="153"/>
        <v>42.655000000000001</v>
      </c>
      <c r="BJ114" s="101">
        <f t="shared" si="154"/>
        <v>189.15300999999999</v>
      </c>
      <c r="BK114" s="101">
        <f t="shared" si="155"/>
        <v>4.1909999999999998</v>
      </c>
      <c r="BL114" s="102">
        <f t="shared" si="156"/>
        <v>0.221</v>
      </c>
      <c r="BM114" s="101">
        <f t="shared" si="157"/>
        <v>0</v>
      </c>
      <c r="BN114" s="101">
        <f t="shared" si="158"/>
        <v>0.16</v>
      </c>
      <c r="BO114" s="101">
        <f t="shared" si="159"/>
        <v>0.19800000000000001</v>
      </c>
      <c r="BP114" s="101">
        <f t="shared" si="160"/>
        <v>0</v>
      </c>
      <c r="BQ114" s="101">
        <f t="shared" si="161"/>
        <v>5.0000000000000002E-5</v>
      </c>
      <c r="BR114" s="101">
        <f t="shared" si="162"/>
        <v>1.64E-3</v>
      </c>
      <c r="BS114" s="101">
        <f t="shared" si="163"/>
        <v>0.26800000000000002</v>
      </c>
      <c r="BT114" s="101">
        <f t="shared" si="164"/>
        <v>0</v>
      </c>
      <c r="BU114" s="101">
        <f t="shared" si="165"/>
        <v>0</v>
      </c>
      <c r="BV114" s="101">
        <f t="shared" si="166"/>
        <v>3.7999999999999999E-2</v>
      </c>
      <c r="BW114" s="103">
        <f t="shared" si="167"/>
        <v>0.67700000000000005</v>
      </c>
      <c r="BX114" s="101">
        <f>BG114/Constants!C$6*Constants!D$6</f>
        <v>1.496315757422857E-2</v>
      </c>
      <c r="BY114" s="101">
        <f>BH114/Constants!C$9*Constants!D$9</f>
        <v>0.85019543303846956</v>
      </c>
      <c r="BZ114" s="101">
        <f>BI114/Constants!C$10*Constants!D$10</f>
        <v>2.1285992314985775</v>
      </c>
      <c r="CA114" s="101">
        <f>BJ114/Constants!C$21*Constants!D$21</f>
        <v>3.1</v>
      </c>
      <c r="CB114" s="101">
        <f>BK114/Constants!C$20*Constants!D$20</f>
        <v>8.7255602076146174E-2</v>
      </c>
      <c r="CC114" s="102">
        <f>BL114/Constants!C$15*Constants!D$15</f>
        <v>6.2336050545793017E-3</v>
      </c>
      <c r="CD114" s="102">
        <f>BM114/Constants!C$5*Constants!D$5</f>
        <v>0</v>
      </c>
      <c r="CE114" s="101">
        <f>BN114/Constants!C$8*Constants!D$8</f>
        <v>4.0922495351460291E-3</v>
      </c>
      <c r="CF114" s="102">
        <f>BO114/Constants!C$11*Constants!D$11</f>
        <v>4.5195160922163885E-3</v>
      </c>
      <c r="CG114" s="102">
        <f>BP114/Constants!C$7*Constants!D$7</f>
        <v>0</v>
      </c>
      <c r="CH114" s="101">
        <f>BQ114/Constants!C$13*Constants!D$13</f>
        <v>1.823320266204759E-6</v>
      </c>
      <c r="CI114" s="101">
        <f>BR114/Constants!C$12*Constants!D$12</f>
        <v>5.8733995881457603E-5</v>
      </c>
      <c r="CJ114" s="101">
        <f>BS114/Constants!C$18*Constants!D$18</f>
        <v>4.3222390488493658E-3</v>
      </c>
      <c r="CK114" s="101">
        <f>BT114/Constants!D$18*Constants!E$18</f>
        <v>0</v>
      </c>
      <c r="CL114" s="101">
        <f>BU114/Constants!C$19*Constants!D$19</f>
        <v>0</v>
      </c>
      <c r="CM114" s="102">
        <f>BV114/Constants!C$14/Constants!D$14</f>
        <v>2.0001684352366515E-3</v>
      </c>
      <c r="CN114" s="102">
        <f>BW114/Constants!C$17/Constants!D$17</f>
        <v>8.4726672006407693E-3</v>
      </c>
      <c r="CO114" s="217">
        <f t="shared" si="147"/>
        <v>-3.3145001140295984</v>
      </c>
      <c r="CP114" s="104">
        <f t="shared" si="168"/>
        <v>3.3145001140295984</v>
      </c>
      <c r="CQ114" s="106">
        <f>R114*Constants!E$6</f>
        <v>0.74304000000000003</v>
      </c>
      <c r="CR114" s="106">
        <f>T114*Constants!E$8</f>
        <v>0.2944</v>
      </c>
      <c r="CS114" s="106">
        <f>U114*Constants!E$9</f>
        <v>39.468240000000002</v>
      </c>
      <c r="CT114" s="106">
        <f>V114*Constants!E$10</f>
        <v>110.90300000000001</v>
      </c>
      <c r="CU114" s="106">
        <f>AE114*Constants!E$21</f>
        <v>135.24440214999998</v>
      </c>
      <c r="CV114" s="106">
        <f>AB114*Constants!E$18</f>
        <v>0.30819999999999997</v>
      </c>
      <c r="CW114" s="106">
        <f>AD114*Constants!E$20</f>
        <v>6.4541399999999998</v>
      </c>
      <c r="CX114" s="107">
        <f>Y114*Constants!E$15</f>
        <v>0.47294000000000003</v>
      </c>
      <c r="CY114" s="218">
        <f t="shared" si="169"/>
        <v>0.49836821678845539</v>
      </c>
      <c r="CZ114" s="102">
        <f t="shared" si="170"/>
        <v>28.316909701922675</v>
      </c>
      <c r="DA114" s="102">
        <f t="shared" si="171"/>
        <v>70.89587862700256</v>
      </c>
      <c r="DB114" s="102">
        <f t="shared" si="172"/>
        <v>96.624853899973658</v>
      </c>
      <c r="DC114" s="102">
        <f t="shared" si="173"/>
        <v>2.7196967105038263</v>
      </c>
      <c r="DD114" s="102">
        <f t="shared" si="174"/>
        <v>0.19429715408672979</v>
      </c>
      <c r="DE114" s="102">
        <f t="shared" si="175"/>
        <v>0</v>
      </c>
      <c r="DF114" s="102">
        <f t="shared" si="176"/>
        <v>0.13629790994092744</v>
      </c>
      <c r="DG114" s="102">
        <f t="shared" si="177"/>
        <v>0.15052860096213563</v>
      </c>
      <c r="DH114" s="102">
        <f t="shared" si="178"/>
        <v>0</v>
      </c>
      <c r="DI114" s="102">
        <f t="shared" si="179"/>
        <v>6.0728149469452147E-5</v>
      </c>
      <c r="DJ114" s="102">
        <f t="shared" si="180"/>
        <v>1.9562152337897565E-3</v>
      </c>
      <c r="DK114" s="102">
        <f t="shared" si="181"/>
        <v>0.13472119890833262</v>
      </c>
      <c r="DL114" s="102">
        <f t="shared" si="182"/>
        <v>0</v>
      </c>
      <c r="DM114" s="102">
        <f t="shared" si="183"/>
        <v>0</v>
      </c>
      <c r="DN114" s="102">
        <f t="shared" si="184"/>
        <v>6.234386542905819E-2</v>
      </c>
      <c r="DO114" s="102">
        <f t="shared" si="185"/>
        <v>0.26408717109839136</v>
      </c>
      <c r="DP114" s="105">
        <f t="shared" si="186"/>
        <v>0</v>
      </c>
      <c r="DQ114" s="106">
        <f t="shared" si="187"/>
        <v>28.316909701922675</v>
      </c>
      <c r="DR114" s="106">
        <f t="shared" si="188"/>
        <v>70.89587862700256</v>
      </c>
      <c r="DS114" s="94">
        <f t="shared" si="189"/>
        <v>0</v>
      </c>
      <c r="DT114" s="106">
        <f t="shared" si="190"/>
        <v>96.624853899973658</v>
      </c>
      <c r="DU114" s="94">
        <f t="shared" si="141"/>
        <v>0</v>
      </c>
      <c r="DV114" s="106">
        <f t="shared" si="191"/>
        <v>0</v>
      </c>
      <c r="DW114" s="107">
        <f t="shared" si="192"/>
        <v>0</v>
      </c>
      <c r="DX114" s="54" t="str">
        <f t="shared" si="145"/>
        <v>Ca-Mg</v>
      </c>
      <c r="DY114" s="92" t="str">
        <f t="shared" si="146"/>
        <v>HCO3</v>
      </c>
      <c r="DZ114" s="3"/>
    </row>
    <row r="115" spans="1:130" x14ac:dyDescent="0.2">
      <c r="A115" s="4"/>
      <c r="B115" s="63" t="s">
        <v>256</v>
      </c>
      <c r="C115" s="82" t="s">
        <v>305</v>
      </c>
      <c r="D115" s="70" t="s">
        <v>320</v>
      </c>
      <c r="E115" s="78">
        <v>703300</v>
      </c>
      <c r="F115" s="60">
        <v>5229460</v>
      </c>
      <c r="G115" s="71">
        <v>2138</v>
      </c>
      <c r="H115" s="75">
        <v>43336</v>
      </c>
      <c r="I115" s="67">
        <v>12.7</v>
      </c>
      <c r="J115" s="111">
        <v>149</v>
      </c>
      <c r="K115" s="112">
        <f t="shared" si="144"/>
        <v>157.77065880999999</v>
      </c>
      <c r="L115" s="64">
        <v>8.61</v>
      </c>
      <c r="M115" s="73">
        <v>148.5454945054945</v>
      </c>
      <c r="N115" s="67">
        <v>5.67</v>
      </c>
      <c r="O115" s="201">
        <v>68.3</v>
      </c>
      <c r="P115" s="203">
        <v>0.32100000000000001</v>
      </c>
      <c r="Q115" s="171">
        <v>0</v>
      </c>
      <c r="R115" s="171">
        <v>0.312</v>
      </c>
      <c r="S115" s="171">
        <v>0</v>
      </c>
      <c r="T115" s="171">
        <v>8.7999999999999995E-2</v>
      </c>
      <c r="U115" s="171">
        <v>5.5869999999999997</v>
      </c>
      <c r="V115" s="171">
        <v>22.808</v>
      </c>
      <c r="W115" s="171">
        <v>0.28000000000000003</v>
      </c>
      <c r="X115" s="171">
        <v>6.9000000000000006E-2</v>
      </c>
      <c r="Y115" s="171">
        <v>0.42699999999999999</v>
      </c>
      <c r="Z115" s="171">
        <v>0</v>
      </c>
      <c r="AA115" s="171">
        <v>0.38800000000000001</v>
      </c>
      <c r="AB115" s="172">
        <v>0.24299999999999999</v>
      </c>
      <c r="AC115" s="172">
        <v>0</v>
      </c>
      <c r="AD115" s="171">
        <v>5.1379999999999999</v>
      </c>
      <c r="AE115" s="208">
        <v>93.966334000000003</v>
      </c>
      <c r="AF115" s="182">
        <v>0.79</v>
      </c>
      <c r="AG115" s="182">
        <v>0.05</v>
      </c>
      <c r="AH115" s="182">
        <v>0.03</v>
      </c>
      <c r="AI115" s="182">
        <v>0.09</v>
      </c>
      <c r="AJ115" s="182">
        <v>19.809999999999999</v>
      </c>
      <c r="AK115" s="182">
        <v>0.79</v>
      </c>
      <c r="AL115" s="182">
        <v>0.01</v>
      </c>
      <c r="AM115" s="182">
        <v>0.32</v>
      </c>
      <c r="AN115" s="182">
        <v>2.5099999999999998</v>
      </c>
      <c r="AO115" s="182">
        <v>0.68</v>
      </c>
      <c r="AP115" s="182">
        <v>0.19</v>
      </c>
      <c r="AQ115" s="182">
        <v>0</v>
      </c>
      <c r="AR115" s="182"/>
      <c r="AS115" s="182">
        <v>0</v>
      </c>
      <c r="AT115" s="182">
        <v>0</v>
      </c>
      <c r="AU115" s="182">
        <v>0</v>
      </c>
      <c r="AV115" s="182">
        <v>0.11</v>
      </c>
      <c r="AW115" s="182">
        <v>4.91</v>
      </c>
      <c r="AX115" s="182">
        <v>0</v>
      </c>
      <c r="AY115" s="182">
        <v>0</v>
      </c>
      <c r="AZ115" s="183">
        <v>0.08</v>
      </c>
      <c r="BA115" s="45">
        <f t="shared" si="149"/>
        <v>129.336704</v>
      </c>
      <c r="BB115" s="49">
        <f t="shared" si="150"/>
        <v>3.2923080258530542</v>
      </c>
      <c r="BC115" s="210">
        <f t="shared" si="148"/>
        <v>-1.5350186297636583</v>
      </c>
      <c r="BD115" s="215" t="str">
        <f t="shared" si="99"/>
        <v>Ca-Mg</v>
      </c>
      <c r="BE115" s="44" t="str">
        <f t="shared" si="100"/>
        <v>HCO3</v>
      </c>
      <c r="BF115" s="213"/>
      <c r="BG115" s="101">
        <f t="shared" si="151"/>
        <v>0.312</v>
      </c>
      <c r="BH115" s="101">
        <f t="shared" si="152"/>
        <v>5.5869999999999997</v>
      </c>
      <c r="BI115" s="101">
        <f t="shared" si="153"/>
        <v>22.808</v>
      </c>
      <c r="BJ115" s="101">
        <f t="shared" si="154"/>
        <v>93.966334000000003</v>
      </c>
      <c r="BK115" s="101">
        <f t="shared" si="155"/>
        <v>5.1379999999999999</v>
      </c>
      <c r="BL115" s="102">
        <f t="shared" si="156"/>
        <v>0.42699999999999999</v>
      </c>
      <c r="BM115" s="101">
        <f t="shared" si="157"/>
        <v>0</v>
      </c>
      <c r="BN115" s="101">
        <f t="shared" si="158"/>
        <v>8.7999999999999995E-2</v>
      </c>
      <c r="BO115" s="101">
        <f t="shared" si="159"/>
        <v>0.28000000000000003</v>
      </c>
      <c r="BP115" s="101">
        <f t="shared" si="160"/>
        <v>0</v>
      </c>
      <c r="BQ115" s="101">
        <f t="shared" si="161"/>
        <v>1.9809999999999998E-2</v>
      </c>
      <c r="BR115" s="101">
        <f t="shared" si="162"/>
        <v>7.9000000000000001E-4</v>
      </c>
      <c r="BS115" s="101">
        <f t="shared" si="163"/>
        <v>0.24299999999999999</v>
      </c>
      <c r="BT115" s="101">
        <f t="shared" si="164"/>
        <v>0</v>
      </c>
      <c r="BU115" s="101">
        <f t="shared" si="165"/>
        <v>0</v>
      </c>
      <c r="BV115" s="101">
        <f t="shared" si="166"/>
        <v>6.9000000000000006E-2</v>
      </c>
      <c r="BW115" s="103">
        <f t="shared" si="167"/>
        <v>0.38800000000000001</v>
      </c>
      <c r="BX115" s="101">
        <f>BG115/Constants!C$6*Constants!D$6</f>
        <v>1.3571235939416611E-2</v>
      </c>
      <c r="BY115" s="101">
        <f>BH115/Constants!C$9*Constants!D$9</f>
        <v>0.45974079407529311</v>
      </c>
      <c r="BZ115" s="101">
        <f>BI115/Constants!C$10*Constants!D$10</f>
        <v>1.1381805479315334</v>
      </c>
      <c r="CA115" s="101">
        <f>BJ115/Constants!C$21*Constants!D$21</f>
        <v>1.54</v>
      </c>
      <c r="CB115" s="101">
        <f>BK115/Constants!C$20*Constants!D$20</f>
        <v>0.10697191206567383</v>
      </c>
      <c r="CC115" s="102">
        <f>BL115/Constants!C$15*Constants!D$15</f>
        <v>1.2044114743463175E-2</v>
      </c>
      <c r="CD115" s="102">
        <f>BM115/Constants!C$5*Constants!D$5</f>
        <v>0</v>
      </c>
      <c r="CE115" s="101">
        <f>BN115/Constants!C$8*Constants!D$8</f>
        <v>2.250737244330316E-3</v>
      </c>
      <c r="CF115" s="102">
        <f>BO115/Constants!C$11*Constants!D$11</f>
        <v>6.3912348778817621E-3</v>
      </c>
      <c r="CG115" s="102">
        <f>BP115/Constants!C$7*Constants!D$7</f>
        <v>0</v>
      </c>
      <c r="CH115" s="101">
        <f>BQ115/Constants!C$13*Constants!D$13</f>
        <v>7.2239948947032536E-4</v>
      </c>
      <c r="CI115" s="101">
        <f>BR115/Constants!C$12*Constants!D$12</f>
        <v>2.8292595577043605E-5</v>
      </c>
      <c r="CJ115" s="101">
        <f>BS115/Constants!C$18*Constants!D$18</f>
        <v>3.9190451077253568E-3</v>
      </c>
      <c r="CK115" s="101">
        <f>BT115/Constants!D$18*Constants!E$18</f>
        <v>0</v>
      </c>
      <c r="CL115" s="101">
        <f>BU115/Constants!C$19*Constants!D$19</f>
        <v>0</v>
      </c>
      <c r="CM115" s="102">
        <f>BV115/Constants!C$14/Constants!D$14</f>
        <v>3.6318847902981305E-3</v>
      </c>
      <c r="CN115" s="102">
        <f>BW115/Constants!C$17/Constants!D$17</f>
        <v>4.8558269923908697E-3</v>
      </c>
      <c r="CO115" s="217">
        <f t="shared" si="147"/>
        <v>-1.5350186297636583</v>
      </c>
      <c r="CP115" s="104">
        <f t="shared" si="168"/>
        <v>1.5350186297636583</v>
      </c>
      <c r="CQ115" s="106">
        <f>R115*Constants!E$6</f>
        <v>0.67392000000000007</v>
      </c>
      <c r="CR115" s="106">
        <f>T115*Constants!E$8</f>
        <v>0.16192000000000001</v>
      </c>
      <c r="CS115" s="106">
        <f>U115*Constants!E$9</f>
        <v>21.342339999999997</v>
      </c>
      <c r="CT115" s="106">
        <f>V115*Constants!E$10</f>
        <v>59.300800000000002</v>
      </c>
      <c r="CU115" s="106">
        <f>AE115*Constants!E$21</f>
        <v>67.185928809999993</v>
      </c>
      <c r="CV115" s="106">
        <f>AB115*Constants!E$18</f>
        <v>0.27944999999999998</v>
      </c>
      <c r="CW115" s="106">
        <f>AD115*Constants!E$20</f>
        <v>7.9125199999999998</v>
      </c>
      <c r="CX115" s="107">
        <f>Y115*Constants!E$15</f>
        <v>0.91378000000000004</v>
      </c>
      <c r="CY115" s="218">
        <f t="shared" si="169"/>
        <v>0.83727308920315124</v>
      </c>
      <c r="CZ115" s="102">
        <f t="shared" si="170"/>
        <v>28.363562213971612</v>
      </c>
      <c r="DA115" s="102">
        <f t="shared" si="171"/>
        <v>70.219687262952107</v>
      </c>
      <c r="DB115" s="102">
        <f t="shared" si="172"/>
        <v>92.137071183829505</v>
      </c>
      <c r="DC115" s="102">
        <f t="shared" si="173"/>
        <v>6.4000510887437256</v>
      </c>
      <c r="DD115" s="102">
        <f t="shared" si="174"/>
        <v>0.72059055679524464</v>
      </c>
      <c r="DE115" s="102">
        <f t="shared" si="175"/>
        <v>0</v>
      </c>
      <c r="DF115" s="102">
        <f t="shared" si="176"/>
        <v>0.13885851914722808</v>
      </c>
      <c r="DG115" s="102">
        <f t="shared" si="177"/>
        <v>0.39430520506130273</v>
      </c>
      <c r="DH115" s="102">
        <f t="shared" si="178"/>
        <v>0</v>
      </c>
      <c r="DI115" s="102">
        <f t="shared" si="179"/>
        <v>4.4568206970071973E-2</v>
      </c>
      <c r="DJ115" s="102">
        <f t="shared" si="180"/>
        <v>1.7455026945309314E-3</v>
      </c>
      <c r="DK115" s="102">
        <f t="shared" si="181"/>
        <v>0.23447359614488955</v>
      </c>
      <c r="DL115" s="102">
        <f t="shared" si="182"/>
        <v>0</v>
      </c>
      <c r="DM115" s="102">
        <f t="shared" si="183"/>
        <v>0</v>
      </c>
      <c r="DN115" s="102">
        <f t="shared" si="184"/>
        <v>0.21729300484101721</v>
      </c>
      <c r="DO115" s="102">
        <f t="shared" si="185"/>
        <v>0.29052056964563522</v>
      </c>
      <c r="DP115" s="105">
        <f t="shared" si="186"/>
        <v>0</v>
      </c>
      <c r="DQ115" s="106">
        <f t="shared" si="187"/>
        <v>28.363562213971612</v>
      </c>
      <c r="DR115" s="106">
        <f t="shared" si="188"/>
        <v>70.219687262952107</v>
      </c>
      <c r="DS115" s="94">
        <f t="shared" si="189"/>
        <v>0</v>
      </c>
      <c r="DT115" s="106">
        <f t="shared" si="190"/>
        <v>92.137071183829505</v>
      </c>
      <c r="DU115" s="94">
        <f t="shared" si="141"/>
        <v>0</v>
      </c>
      <c r="DV115" s="106">
        <f t="shared" si="191"/>
        <v>0</v>
      </c>
      <c r="DW115" s="107">
        <f t="shared" si="192"/>
        <v>0</v>
      </c>
      <c r="DX115" s="54" t="str">
        <f t="shared" si="145"/>
        <v>Ca-Mg</v>
      </c>
      <c r="DY115" s="92" t="str">
        <f t="shared" si="146"/>
        <v>HCO3</v>
      </c>
    </row>
    <row r="116" spans="1:130" s="1" customFormat="1" x14ac:dyDescent="0.2">
      <c r="A116" s="2"/>
      <c r="B116" s="63" t="s">
        <v>258</v>
      </c>
      <c r="C116" s="82" t="s">
        <v>312</v>
      </c>
      <c r="D116" s="70" t="s">
        <v>320</v>
      </c>
      <c r="E116" s="77">
        <v>702580</v>
      </c>
      <c r="F116" s="71">
        <v>5230038</v>
      </c>
      <c r="G116" s="71">
        <v>2236</v>
      </c>
      <c r="H116" s="75">
        <v>43336</v>
      </c>
      <c r="I116" s="67">
        <v>7.1</v>
      </c>
      <c r="J116" s="111">
        <v>216</v>
      </c>
      <c r="K116" s="112">
        <f t="shared" si="144"/>
        <v>228.27278189</v>
      </c>
      <c r="L116" s="64">
        <v>7.87</v>
      </c>
      <c r="M116" s="73">
        <v>148.65626373626372</v>
      </c>
      <c r="N116" s="67">
        <v>5.93</v>
      </c>
      <c r="O116" s="201">
        <v>71</v>
      </c>
      <c r="P116" s="203">
        <v>4.5499999999999999E-2</v>
      </c>
      <c r="Q116" s="171">
        <v>0</v>
      </c>
      <c r="R116" s="171">
        <v>0.33700000000000002</v>
      </c>
      <c r="S116" s="172">
        <v>0</v>
      </c>
      <c r="T116" s="172">
        <v>0.16400000000000001</v>
      </c>
      <c r="U116" s="171">
        <v>11.05</v>
      </c>
      <c r="V116" s="171">
        <v>31.036999999999999</v>
      </c>
      <c r="W116" s="171">
        <v>0</v>
      </c>
      <c r="X116" s="171">
        <v>0.23200000000000001</v>
      </c>
      <c r="Y116" s="171">
        <v>1.1559999999999999</v>
      </c>
      <c r="Z116" s="172">
        <v>0</v>
      </c>
      <c r="AA116" s="171">
        <v>0.754</v>
      </c>
      <c r="AB116" s="171">
        <v>0.59299999999999997</v>
      </c>
      <c r="AC116" s="172">
        <v>0.106</v>
      </c>
      <c r="AD116" s="171">
        <v>1.677</v>
      </c>
      <c r="AE116" s="208">
        <v>137.89864599999999</v>
      </c>
      <c r="AF116" s="182">
        <v>0.18</v>
      </c>
      <c r="AG116" s="182">
        <v>0.01</v>
      </c>
      <c r="AH116" s="182">
        <v>0.03</v>
      </c>
      <c r="AI116" s="182">
        <v>0.09</v>
      </c>
      <c r="AJ116" s="182">
        <v>0</v>
      </c>
      <c r="AK116" s="182">
        <v>0.36</v>
      </c>
      <c r="AL116" s="182">
        <v>0</v>
      </c>
      <c r="AM116" s="182">
        <v>0.25</v>
      </c>
      <c r="AN116" s="182">
        <v>0.92</v>
      </c>
      <c r="AO116" s="182">
        <v>0.52</v>
      </c>
      <c r="AP116" s="182">
        <v>0.16</v>
      </c>
      <c r="AQ116" s="182">
        <v>0</v>
      </c>
      <c r="AR116" s="182"/>
      <c r="AS116" s="182">
        <v>0</v>
      </c>
      <c r="AT116" s="182">
        <v>0</v>
      </c>
      <c r="AU116" s="182">
        <v>0</v>
      </c>
      <c r="AV116" s="182">
        <v>0.19</v>
      </c>
      <c r="AW116" s="182">
        <v>72.38</v>
      </c>
      <c r="AX116" s="182">
        <v>0</v>
      </c>
      <c r="AY116" s="182">
        <v>0.01</v>
      </c>
      <c r="AZ116" s="183">
        <v>0.34</v>
      </c>
      <c r="BA116" s="45">
        <f t="shared" si="149"/>
        <v>185.08008599999997</v>
      </c>
      <c r="BB116" s="49">
        <f t="shared" si="150"/>
        <v>4.8390551287849384</v>
      </c>
      <c r="BC116" s="210">
        <f t="shared" si="148"/>
        <v>2.3742762037226712</v>
      </c>
      <c r="BD116" s="215" t="str">
        <f t="shared" si="99"/>
        <v>Ca-Mg</v>
      </c>
      <c r="BE116" s="44" t="str">
        <f t="shared" si="100"/>
        <v>HCO3</v>
      </c>
      <c r="BF116" s="213"/>
      <c r="BG116" s="101">
        <f t="shared" si="151"/>
        <v>0.33700000000000002</v>
      </c>
      <c r="BH116" s="101">
        <f t="shared" si="152"/>
        <v>11.05</v>
      </c>
      <c r="BI116" s="101">
        <f t="shared" si="153"/>
        <v>31.036999999999999</v>
      </c>
      <c r="BJ116" s="101">
        <f t="shared" si="154"/>
        <v>137.89864599999999</v>
      </c>
      <c r="BK116" s="101">
        <f t="shared" si="155"/>
        <v>1.677</v>
      </c>
      <c r="BL116" s="102">
        <f t="shared" si="156"/>
        <v>1.1559999999999999</v>
      </c>
      <c r="BM116" s="101">
        <f t="shared" si="157"/>
        <v>0</v>
      </c>
      <c r="BN116" s="101">
        <f t="shared" si="158"/>
        <v>0.16400000000000001</v>
      </c>
      <c r="BO116" s="101">
        <f t="shared" si="159"/>
        <v>0</v>
      </c>
      <c r="BP116" s="101">
        <f t="shared" si="160"/>
        <v>0</v>
      </c>
      <c r="BQ116" s="101">
        <f t="shared" si="161"/>
        <v>0</v>
      </c>
      <c r="BR116" s="101">
        <f t="shared" si="162"/>
        <v>3.5999999999999997E-4</v>
      </c>
      <c r="BS116" s="101">
        <f t="shared" si="163"/>
        <v>0.59299999999999997</v>
      </c>
      <c r="BT116" s="101">
        <f t="shared" si="164"/>
        <v>0</v>
      </c>
      <c r="BU116" s="101">
        <f t="shared" si="165"/>
        <v>0.106</v>
      </c>
      <c r="BV116" s="101">
        <f t="shared" si="166"/>
        <v>0.23200000000000001</v>
      </c>
      <c r="BW116" s="103">
        <f t="shared" si="167"/>
        <v>0.754</v>
      </c>
      <c r="BX116" s="101">
        <f>BG116/Constants!C$6*Constants!D$6</f>
        <v>1.4658674716613456E-2</v>
      </c>
      <c r="BY116" s="101">
        <f>BH116/Constants!C$9*Constants!D$9</f>
        <v>0.90927792635260241</v>
      </c>
      <c r="BZ116" s="101">
        <f>BI116/Constants!C$10*Constants!D$10</f>
        <v>1.5488297819252457</v>
      </c>
      <c r="CA116" s="101">
        <f>BJ116/Constants!C$21*Constants!D$21</f>
        <v>2.2599999999999998</v>
      </c>
      <c r="CB116" s="101">
        <f>BK116/Constants!C$20*Constants!D$20</f>
        <v>3.49147326847285E-2</v>
      </c>
      <c r="CC116" s="102">
        <f>BL116/Constants!C$15*Constants!D$15</f>
        <v>3.2606549516260963E-2</v>
      </c>
      <c r="CD116" s="102">
        <f>BM116/Constants!C$5*Constants!D$5</f>
        <v>0</v>
      </c>
      <c r="CE116" s="101">
        <f>BN116/Constants!C$8*Constants!D$8</f>
        <v>4.1945557735246801E-3</v>
      </c>
      <c r="CF116" s="102">
        <f>BO116/Constants!C$11*Constants!D$11</f>
        <v>0</v>
      </c>
      <c r="CG116" s="102">
        <f>BP116/Constants!C$7*Constants!D$7</f>
        <v>0</v>
      </c>
      <c r="CH116" s="101">
        <f>BQ116/Constants!C$13*Constants!D$13</f>
        <v>0</v>
      </c>
      <c r="CI116" s="101">
        <f>BR116/Constants!C$12*Constants!D$12</f>
        <v>1.28928283642224E-5</v>
      </c>
      <c r="CJ116" s="101">
        <f>BS116/Constants!C$18*Constants!D$18</f>
        <v>9.5637602834614689E-3</v>
      </c>
      <c r="CK116" s="101">
        <f>BT116/Constants!D$18*Constants!E$18</f>
        <v>0</v>
      </c>
      <c r="CL116" s="101">
        <f>BU116/Constants!C$19*Constants!D$19</f>
        <v>3.3483764585970095E-3</v>
      </c>
      <c r="CM116" s="102">
        <f>BV116/Constants!C$14/Constants!D$14</f>
        <v>1.2211554657234294E-2</v>
      </c>
      <c r="CN116" s="102">
        <f>BW116/Constants!C$17/Constants!D$17</f>
        <v>9.4363235883059681E-3</v>
      </c>
      <c r="CO116" s="217">
        <f t="shared" si="147"/>
        <v>2.3742762037226712</v>
      </c>
      <c r="CP116" s="104">
        <f t="shared" si="168"/>
        <v>2.3742762037226712</v>
      </c>
      <c r="CQ116" s="106">
        <f>R116*Constants!E$6</f>
        <v>0.72792000000000012</v>
      </c>
      <c r="CR116" s="106">
        <f>T116*Constants!E$8</f>
        <v>0.30176000000000003</v>
      </c>
      <c r="CS116" s="106">
        <f>U116*Constants!E$9</f>
        <v>42.210999999999999</v>
      </c>
      <c r="CT116" s="106">
        <f>V116*Constants!E$10</f>
        <v>80.696200000000005</v>
      </c>
      <c r="CU116" s="106">
        <f>AE116*Constants!E$21</f>
        <v>98.597531889999985</v>
      </c>
      <c r="CV116" s="106">
        <f>AB116*Constants!E$18</f>
        <v>0.68194999999999995</v>
      </c>
      <c r="CW116" s="106">
        <f>AD116*Constants!E$20</f>
        <v>2.5825800000000001</v>
      </c>
      <c r="CX116" s="107">
        <f>Y116*Constants!E$15</f>
        <v>2.47384</v>
      </c>
      <c r="CY116" s="218">
        <f t="shared" si="169"/>
        <v>0.59179772227009331</v>
      </c>
      <c r="CZ116" s="102">
        <f t="shared" si="170"/>
        <v>36.709226183733826</v>
      </c>
      <c r="DA116" s="102">
        <f t="shared" si="171"/>
        <v>62.529113637307262</v>
      </c>
      <c r="DB116" s="102">
        <f t="shared" si="172"/>
        <v>95.678332608192278</v>
      </c>
      <c r="DC116" s="102">
        <f t="shared" si="173"/>
        <v>1.4781342507679538</v>
      </c>
      <c r="DD116" s="102">
        <f t="shared" si="174"/>
        <v>1.3804160574434989</v>
      </c>
      <c r="DE116" s="102">
        <f t="shared" si="175"/>
        <v>0</v>
      </c>
      <c r="DF116" s="102">
        <f t="shared" si="176"/>
        <v>0.16934194943922315</v>
      </c>
      <c r="DG116" s="102">
        <f t="shared" si="177"/>
        <v>0</v>
      </c>
      <c r="DH116" s="102">
        <f t="shared" si="178"/>
        <v>0</v>
      </c>
      <c r="DI116" s="102">
        <f t="shared" si="179"/>
        <v>0</v>
      </c>
      <c r="DJ116" s="102">
        <f t="shared" si="180"/>
        <v>5.2050724960276556E-4</v>
      </c>
      <c r="DK116" s="102">
        <f t="shared" si="181"/>
        <v>0.40488700769294061</v>
      </c>
      <c r="DL116" s="102">
        <f t="shared" si="182"/>
        <v>0</v>
      </c>
      <c r="DM116" s="102">
        <f t="shared" si="183"/>
        <v>0.14175534358543612</v>
      </c>
      <c r="DN116" s="102">
        <f t="shared" si="184"/>
        <v>0.5169828266185762</v>
      </c>
      <c r="DO116" s="102">
        <f t="shared" si="185"/>
        <v>0.39949190569932258</v>
      </c>
      <c r="DP116" s="105">
        <f t="shared" si="186"/>
        <v>0</v>
      </c>
      <c r="DQ116" s="106">
        <f t="shared" si="187"/>
        <v>36.709226183733826</v>
      </c>
      <c r="DR116" s="106">
        <f t="shared" si="188"/>
        <v>62.529113637307262</v>
      </c>
      <c r="DS116" s="94">
        <f t="shared" si="189"/>
        <v>0</v>
      </c>
      <c r="DT116" s="106">
        <f t="shared" si="190"/>
        <v>95.678332608192278</v>
      </c>
      <c r="DU116" s="94">
        <f t="shared" si="141"/>
        <v>0</v>
      </c>
      <c r="DV116" s="106">
        <f t="shared" si="191"/>
        <v>0</v>
      </c>
      <c r="DW116" s="107">
        <f t="shared" si="192"/>
        <v>0</v>
      </c>
      <c r="DX116" s="54" t="str">
        <f t="shared" si="145"/>
        <v>Ca-Mg</v>
      </c>
      <c r="DY116" s="92" t="str">
        <f t="shared" si="146"/>
        <v>HCO3</v>
      </c>
      <c r="DZ116" s="3"/>
    </row>
    <row r="117" spans="1:130" s="1" customFormat="1" x14ac:dyDescent="0.2">
      <c r="A117" s="3"/>
      <c r="B117" s="63" t="s">
        <v>259</v>
      </c>
      <c r="C117" s="82" t="s">
        <v>313</v>
      </c>
      <c r="D117" s="70" t="s">
        <v>320</v>
      </c>
      <c r="E117" s="77">
        <v>705110</v>
      </c>
      <c r="F117" s="71">
        <v>5229574</v>
      </c>
      <c r="G117" s="71">
        <v>1796</v>
      </c>
      <c r="H117" s="75">
        <v>43337</v>
      </c>
      <c r="I117" s="67">
        <v>10.9</v>
      </c>
      <c r="J117" s="111">
        <v>212</v>
      </c>
      <c r="K117" s="112">
        <f t="shared" si="144"/>
        <v>213.33369564999998</v>
      </c>
      <c r="L117" s="64">
        <v>8.15</v>
      </c>
      <c r="M117" s="73">
        <v>220.86681318681318</v>
      </c>
      <c r="N117" s="67">
        <v>6.13</v>
      </c>
      <c r="O117" s="201"/>
      <c r="P117" s="203">
        <v>4.8</v>
      </c>
      <c r="Q117" s="171">
        <v>0</v>
      </c>
      <c r="R117" s="171">
        <v>0.53600000000000003</v>
      </c>
      <c r="S117" s="171">
        <v>0</v>
      </c>
      <c r="T117" s="171">
        <v>0.18099999999999999</v>
      </c>
      <c r="U117" s="171">
        <v>7.5830000000000002</v>
      </c>
      <c r="V117" s="171">
        <v>32.302999999999997</v>
      </c>
      <c r="W117" s="171">
        <v>0.316</v>
      </c>
      <c r="X117" s="171">
        <v>0.40899999999999997</v>
      </c>
      <c r="Y117" s="171">
        <v>1.502</v>
      </c>
      <c r="Z117" s="171">
        <v>0</v>
      </c>
      <c r="AA117" s="171">
        <v>0.872</v>
      </c>
      <c r="AB117" s="171">
        <v>0.57199999999999995</v>
      </c>
      <c r="AC117" s="171">
        <v>0</v>
      </c>
      <c r="AD117" s="171">
        <v>2.2069999999999999</v>
      </c>
      <c r="AE117" s="208">
        <v>128.13591</v>
      </c>
      <c r="AF117" s="193">
        <v>1.76</v>
      </c>
      <c r="AG117" s="193">
        <v>0</v>
      </c>
      <c r="AH117" s="193">
        <v>0.04</v>
      </c>
      <c r="AI117" s="193">
        <v>0.09</v>
      </c>
      <c r="AJ117" s="193">
        <v>0.25</v>
      </c>
      <c r="AK117" s="193">
        <v>1.41</v>
      </c>
      <c r="AL117" s="193">
        <v>0</v>
      </c>
      <c r="AM117" s="193">
        <v>0.34</v>
      </c>
      <c r="AN117" s="193">
        <v>3.71</v>
      </c>
      <c r="AO117" s="193">
        <v>0.53</v>
      </c>
      <c r="AP117" s="193">
        <v>0.27</v>
      </c>
      <c r="AQ117" s="193">
        <v>7.0000000000000007E-2</v>
      </c>
      <c r="AR117" s="193"/>
      <c r="AS117" s="193">
        <v>0</v>
      </c>
      <c r="AT117" s="193">
        <v>0</v>
      </c>
      <c r="AU117" s="193">
        <v>0</v>
      </c>
      <c r="AV117" s="193">
        <v>0.12</v>
      </c>
      <c r="AW117" s="193">
        <v>7.88</v>
      </c>
      <c r="AX117" s="193">
        <v>0</v>
      </c>
      <c r="AY117" s="193">
        <v>0.04</v>
      </c>
      <c r="AZ117" s="194">
        <v>0.27</v>
      </c>
      <c r="BA117" s="45">
        <f t="shared" si="149"/>
        <v>174.63369</v>
      </c>
      <c r="BB117" s="49">
        <f t="shared" si="150"/>
        <v>4.5011914994123012</v>
      </c>
      <c r="BC117" s="210">
        <f t="shared" si="148"/>
        <v>0.91594835256357654</v>
      </c>
      <c r="BD117" s="215" t="str">
        <f t="shared" si="99"/>
        <v>Ca-Mg</v>
      </c>
      <c r="BE117" s="44" t="str">
        <f t="shared" si="100"/>
        <v>HCO3</v>
      </c>
      <c r="BF117" s="213"/>
      <c r="BG117" s="101">
        <f t="shared" si="151"/>
        <v>0.53600000000000003</v>
      </c>
      <c r="BH117" s="101">
        <f t="shared" si="152"/>
        <v>7.5830000000000002</v>
      </c>
      <c r="BI117" s="101">
        <f t="shared" si="153"/>
        <v>32.302999999999997</v>
      </c>
      <c r="BJ117" s="101">
        <f t="shared" si="154"/>
        <v>128.13591</v>
      </c>
      <c r="BK117" s="101">
        <f t="shared" si="155"/>
        <v>2.2069999999999999</v>
      </c>
      <c r="BL117" s="102">
        <f t="shared" si="156"/>
        <v>1.502</v>
      </c>
      <c r="BM117" s="101">
        <f t="shared" si="157"/>
        <v>0</v>
      </c>
      <c r="BN117" s="101">
        <f t="shared" si="158"/>
        <v>0.18099999999999999</v>
      </c>
      <c r="BO117" s="101">
        <f t="shared" si="159"/>
        <v>0.316</v>
      </c>
      <c r="BP117" s="101">
        <f t="shared" si="160"/>
        <v>0</v>
      </c>
      <c r="BQ117" s="101">
        <f t="shared" si="161"/>
        <v>2.5000000000000001E-4</v>
      </c>
      <c r="BR117" s="101">
        <f t="shared" si="162"/>
        <v>1.41E-3</v>
      </c>
      <c r="BS117" s="101">
        <f t="shared" si="163"/>
        <v>0.57199999999999995</v>
      </c>
      <c r="BT117" s="101">
        <f t="shared" si="164"/>
        <v>0</v>
      </c>
      <c r="BU117" s="101">
        <f t="shared" si="165"/>
        <v>0</v>
      </c>
      <c r="BV117" s="101">
        <f t="shared" si="166"/>
        <v>0.40899999999999997</v>
      </c>
      <c r="BW117" s="103">
        <f t="shared" si="167"/>
        <v>0.872</v>
      </c>
      <c r="BX117" s="101">
        <f>BG117/Constants!C$6*Constants!D$6</f>
        <v>2.3314687383100333E-2</v>
      </c>
      <c r="BY117" s="101">
        <f>BH117/Constants!C$9*Constants!D$9</f>
        <v>0.62398683398477683</v>
      </c>
      <c r="BZ117" s="101">
        <f>BI117/Constants!C$10*Constants!D$10</f>
        <v>1.6120065871550473</v>
      </c>
      <c r="CA117" s="101">
        <f>BJ117/Constants!C$21*Constants!D$21</f>
        <v>2.1</v>
      </c>
      <c r="CB117" s="101">
        <f>BK117/Constants!C$20*Constants!D$20</f>
        <v>4.5949203956586637E-2</v>
      </c>
      <c r="CC117" s="102">
        <f>BL117/Constants!C$15*Constants!D$15</f>
        <v>4.2365949284968826E-2</v>
      </c>
      <c r="CD117" s="102">
        <f>BM117/Constants!C$5*Constants!D$5</f>
        <v>0</v>
      </c>
      <c r="CE117" s="101">
        <f>BN117/Constants!C$8*Constants!D$8</f>
        <v>4.6293572866339455E-3</v>
      </c>
      <c r="CF117" s="102">
        <f>BO117/Constants!C$11*Constants!D$11</f>
        <v>7.2129650764665596E-3</v>
      </c>
      <c r="CG117" s="102">
        <f>BP117/Constants!C$7*Constants!D$7</f>
        <v>0</v>
      </c>
      <c r="CH117" s="101">
        <f>BQ117/Constants!C$13*Constants!D$13</f>
        <v>9.1166013310237939E-6</v>
      </c>
      <c r="CI117" s="101">
        <f>BR117/Constants!C$12*Constants!D$12</f>
        <v>5.0496911093204406E-5</v>
      </c>
      <c r="CJ117" s="101">
        <f>BS117/Constants!C$18*Constants!D$18</f>
        <v>9.2250773729173011E-3</v>
      </c>
      <c r="CK117" s="101">
        <f>BT117/Constants!D$18*Constants!E$18</f>
        <v>0</v>
      </c>
      <c r="CL117" s="101">
        <f>BU117/Constants!C$19*Constants!D$19</f>
        <v>0</v>
      </c>
      <c r="CM117" s="102">
        <f>BV117/Constants!C$14/Constants!D$14</f>
        <v>2.1528128684520802E-2</v>
      </c>
      <c r="CN117" s="102">
        <f>BW117/Constants!C$17/Constants!D$17</f>
        <v>1.091309571485783E-2</v>
      </c>
      <c r="CO117" s="217">
        <f t="shared" si="147"/>
        <v>0.91594835256357654</v>
      </c>
      <c r="CP117" s="104">
        <f t="shared" si="168"/>
        <v>0.91594835256357654</v>
      </c>
      <c r="CQ117" s="106">
        <f>R117*Constants!E$6</f>
        <v>1.1577600000000001</v>
      </c>
      <c r="CR117" s="106">
        <f>T117*Constants!E$8</f>
        <v>0.33304</v>
      </c>
      <c r="CS117" s="106">
        <f>U117*Constants!E$9</f>
        <v>28.96706</v>
      </c>
      <c r="CT117" s="106">
        <f>V117*Constants!E$10</f>
        <v>83.987799999999993</v>
      </c>
      <c r="CU117" s="106">
        <f>AE117*Constants!E$21</f>
        <v>91.617175649999993</v>
      </c>
      <c r="CV117" s="106">
        <f>AB117*Constants!E$18</f>
        <v>0.65779999999999994</v>
      </c>
      <c r="CW117" s="106">
        <f>AD117*Constants!E$20</f>
        <v>3.3987799999999999</v>
      </c>
      <c r="CX117" s="107">
        <f>Y117*Constants!E$15</f>
        <v>3.21428</v>
      </c>
      <c r="CY117" s="218">
        <f t="shared" si="169"/>
        <v>1.0265315372570676</v>
      </c>
      <c r="CZ117" s="102">
        <f t="shared" si="170"/>
        <v>27.473761641893642</v>
      </c>
      <c r="DA117" s="102">
        <f t="shared" si="171"/>
        <v>70.975671806787972</v>
      </c>
      <c r="DB117" s="102">
        <f t="shared" si="172"/>
        <v>94.171186727961214</v>
      </c>
      <c r="DC117" s="102">
        <f t="shared" si="173"/>
        <v>2.0605195551413784</v>
      </c>
      <c r="DD117" s="102">
        <f t="shared" si="174"/>
        <v>1.899834152867683</v>
      </c>
      <c r="DE117" s="102">
        <f t="shared" si="175"/>
        <v>0</v>
      </c>
      <c r="DF117" s="102">
        <f t="shared" si="176"/>
        <v>0.20382779206403484</v>
      </c>
      <c r="DG117" s="102">
        <f t="shared" si="177"/>
        <v>0.31758247522091154</v>
      </c>
      <c r="DH117" s="102">
        <f t="shared" si="178"/>
        <v>0</v>
      </c>
      <c r="DI117" s="102">
        <f t="shared" si="179"/>
        <v>4.0139842431167159E-4</v>
      </c>
      <c r="DJ117" s="102">
        <f t="shared" si="180"/>
        <v>2.2233483520269904E-3</v>
      </c>
      <c r="DK117" s="102">
        <f t="shared" si="181"/>
        <v>0.41368403993565955</v>
      </c>
      <c r="DL117" s="102">
        <f t="shared" si="182"/>
        <v>0</v>
      </c>
      <c r="DM117" s="102">
        <f t="shared" si="183"/>
        <v>0</v>
      </c>
      <c r="DN117" s="102">
        <f t="shared" si="184"/>
        <v>0.96539496488266019</v>
      </c>
      <c r="DO117" s="102">
        <f t="shared" si="185"/>
        <v>0.48938055921142382</v>
      </c>
      <c r="DP117" s="105">
        <f t="shared" si="186"/>
        <v>0</v>
      </c>
      <c r="DQ117" s="106">
        <f t="shared" si="187"/>
        <v>27.473761641893642</v>
      </c>
      <c r="DR117" s="106">
        <f t="shared" si="188"/>
        <v>70.975671806787972</v>
      </c>
      <c r="DS117" s="94">
        <f t="shared" si="189"/>
        <v>0</v>
      </c>
      <c r="DT117" s="106">
        <f t="shared" si="190"/>
        <v>94.171186727961214</v>
      </c>
      <c r="DU117" s="94">
        <f t="shared" si="141"/>
        <v>0</v>
      </c>
      <c r="DV117" s="106">
        <f t="shared" si="191"/>
        <v>0</v>
      </c>
      <c r="DW117" s="107">
        <f t="shared" si="192"/>
        <v>0</v>
      </c>
      <c r="DX117" s="54" t="str">
        <f t="shared" si="145"/>
        <v>Ca-Mg</v>
      </c>
      <c r="DY117" s="92" t="str">
        <f t="shared" si="146"/>
        <v>HCO3</v>
      </c>
      <c r="DZ117" s="3"/>
    </row>
    <row r="118" spans="1:130" s="1" customFormat="1" x14ac:dyDescent="0.2">
      <c r="A118" s="3"/>
      <c r="B118" s="63" t="s">
        <v>260</v>
      </c>
      <c r="C118" s="82" t="s">
        <v>304</v>
      </c>
      <c r="D118" s="70" t="s">
        <v>320</v>
      </c>
      <c r="E118" s="77">
        <v>707510</v>
      </c>
      <c r="F118" s="71">
        <v>5226806</v>
      </c>
      <c r="G118" s="71">
        <v>1293</v>
      </c>
      <c r="H118" s="75">
        <v>43338</v>
      </c>
      <c r="I118" s="67">
        <v>11.1</v>
      </c>
      <c r="J118" s="111">
        <v>568</v>
      </c>
      <c r="K118" s="112">
        <f t="shared" si="144"/>
        <v>496.76046566000008</v>
      </c>
      <c r="L118" s="64">
        <v>8.7200000000000006</v>
      </c>
      <c r="M118" s="73">
        <v>171.72</v>
      </c>
      <c r="N118" s="67">
        <v>4.72</v>
      </c>
      <c r="O118" s="201"/>
      <c r="P118" s="203">
        <v>0.05</v>
      </c>
      <c r="Q118" s="171">
        <v>0</v>
      </c>
      <c r="R118" s="171">
        <v>4.9139999999999997</v>
      </c>
      <c r="S118" s="171">
        <v>0</v>
      </c>
      <c r="T118" s="171">
        <v>1.585</v>
      </c>
      <c r="U118" s="171">
        <v>13.569000000000001</v>
      </c>
      <c r="V118" s="171">
        <v>77.421000000000006</v>
      </c>
      <c r="W118" s="171">
        <v>0.83899999999999997</v>
      </c>
      <c r="X118" s="171">
        <v>0.39400000000000002</v>
      </c>
      <c r="Y118" s="171">
        <v>16.177</v>
      </c>
      <c r="Z118" s="172">
        <v>0</v>
      </c>
      <c r="AA118" s="171">
        <v>3.9550000000000001</v>
      </c>
      <c r="AB118" s="171">
        <v>0.91400000000000003</v>
      </c>
      <c r="AC118" s="171">
        <v>0.441</v>
      </c>
      <c r="AD118" s="171">
        <v>0.47199999999999998</v>
      </c>
      <c r="AE118" s="208">
        <v>270.91592400000002</v>
      </c>
      <c r="AF118" s="182">
        <v>0.24</v>
      </c>
      <c r="AG118" s="182">
        <v>0</v>
      </c>
      <c r="AH118" s="182">
        <v>0.02</v>
      </c>
      <c r="AI118" s="182">
        <v>0.16</v>
      </c>
      <c r="AJ118" s="182">
        <v>0</v>
      </c>
      <c r="AK118" s="182">
        <v>1.78</v>
      </c>
      <c r="AL118" s="182">
        <v>0</v>
      </c>
      <c r="AM118" s="182">
        <v>0.3</v>
      </c>
      <c r="AN118" s="182">
        <v>0.57999999999999996</v>
      </c>
      <c r="AO118" s="182">
        <v>0.09</v>
      </c>
      <c r="AP118" s="182">
        <v>0.28999999999999998</v>
      </c>
      <c r="AQ118" s="182">
        <v>0.22</v>
      </c>
      <c r="AR118" s="182"/>
      <c r="AS118" s="182">
        <v>0</v>
      </c>
      <c r="AT118" s="182">
        <v>0</v>
      </c>
      <c r="AU118" s="182">
        <v>0</v>
      </c>
      <c r="AV118" s="182">
        <v>0.17</v>
      </c>
      <c r="AW118" s="182">
        <v>17.05</v>
      </c>
      <c r="AX118" s="182">
        <v>0</v>
      </c>
      <c r="AY118" s="182">
        <v>0.03</v>
      </c>
      <c r="AZ118" s="183">
        <v>1.86</v>
      </c>
      <c r="BA118" s="45">
        <f t="shared" si="149"/>
        <v>391.61971399999999</v>
      </c>
      <c r="BB118" s="49">
        <f t="shared" si="150"/>
        <v>10.258604900679343</v>
      </c>
      <c r="BC118" s="210">
        <f t="shared" si="148"/>
        <v>2.422834538971268</v>
      </c>
      <c r="BD118" s="215" t="str">
        <f t="shared" si="99"/>
        <v>Ca-Mg</v>
      </c>
      <c r="BE118" s="44" t="str">
        <f t="shared" si="100"/>
        <v>HCO3</v>
      </c>
      <c r="BF118" s="213"/>
      <c r="BG118" s="101">
        <f t="shared" si="151"/>
        <v>4.9139999999999997</v>
      </c>
      <c r="BH118" s="101">
        <f t="shared" si="152"/>
        <v>13.569000000000001</v>
      </c>
      <c r="BI118" s="101">
        <f t="shared" si="153"/>
        <v>77.421000000000006</v>
      </c>
      <c r="BJ118" s="101">
        <f t="shared" si="154"/>
        <v>270.91592400000002</v>
      </c>
      <c r="BK118" s="101">
        <f t="shared" si="155"/>
        <v>0.47199999999999998</v>
      </c>
      <c r="BL118" s="102">
        <f t="shared" si="156"/>
        <v>16.177</v>
      </c>
      <c r="BM118" s="101">
        <f t="shared" si="157"/>
        <v>0</v>
      </c>
      <c r="BN118" s="101">
        <f t="shared" si="158"/>
        <v>1.585</v>
      </c>
      <c r="BO118" s="101">
        <f t="shared" si="159"/>
        <v>0.83899999999999997</v>
      </c>
      <c r="BP118" s="101">
        <f t="shared" si="160"/>
        <v>0</v>
      </c>
      <c r="BQ118" s="101">
        <f t="shared" si="161"/>
        <v>0</v>
      </c>
      <c r="BR118" s="101">
        <f t="shared" si="162"/>
        <v>1.7800000000000001E-3</v>
      </c>
      <c r="BS118" s="101">
        <f t="shared" si="163"/>
        <v>0.91400000000000003</v>
      </c>
      <c r="BT118" s="101">
        <f t="shared" si="164"/>
        <v>0</v>
      </c>
      <c r="BU118" s="101">
        <f t="shared" si="165"/>
        <v>0.441</v>
      </c>
      <c r="BV118" s="101">
        <f t="shared" si="166"/>
        <v>0.39400000000000002</v>
      </c>
      <c r="BW118" s="103">
        <f t="shared" si="167"/>
        <v>3.9550000000000001</v>
      </c>
      <c r="BX118" s="101">
        <f>BG118/Constants!C$6*Constants!D$6</f>
        <v>0.21374696604581161</v>
      </c>
      <c r="BY118" s="101">
        <f>BH118/Constants!C$9*Constants!D$9</f>
        <v>1.1165603785229377</v>
      </c>
      <c r="BZ118" s="101">
        <f>BI118/Constants!C$10*Constants!D$10</f>
        <v>3.8635161435201359</v>
      </c>
      <c r="CA118" s="101">
        <f>BJ118/Constants!C$21*Constants!D$21</f>
        <v>4.4400000000000004</v>
      </c>
      <c r="CB118" s="101">
        <f>BK118/Constants!C$20*Constants!D$20</f>
        <v>9.8269253590887607E-3</v>
      </c>
      <c r="CC118" s="102">
        <f>BL118/Constants!C$15*Constants!D$15</f>
        <v>0.45629424872366225</v>
      </c>
      <c r="CD118" s="102">
        <f>BM118/Constants!C$5*Constants!D$5</f>
        <v>0</v>
      </c>
      <c r="CE118" s="101">
        <f>BN118/Constants!C$8*Constants!D$8</f>
        <v>4.0538846957540349E-2</v>
      </c>
      <c r="CF118" s="102">
        <f>BO118/Constants!C$11*Constants!D$11</f>
        <v>1.9150878794795708E-2</v>
      </c>
      <c r="CG118" s="102">
        <f>BP118/Constants!C$7*Constants!D$7</f>
        <v>0</v>
      </c>
      <c r="CH118" s="101">
        <f>BQ118/Constants!C$13*Constants!D$13</f>
        <v>0</v>
      </c>
      <c r="CI118" s="101">
        <f>BR118/Constants!C$12*Constants!D$12</f>
        <v>6.3747873578655213E-5</v>
      </c>
      <c r="CJ118" s="101">
        <f>BS118/Constants!C$18*Constants!D$18</f>
        <v>1.4740770487493731E-2</v>
      </c>
      <c r="CK118" s="101">
        <f>BT118/Constants!D$18*Constants!E$18</f>
        <v>0</v>
      </c>
      <c r="CL118" s="101">
        <f>BU118/Constants!C$19*Constants!D$19</f>
        <v>1.393050960604982E-2</v>
      </c>
      <c r="CM118" s="102">
        <f>BV118/Constants!C$14/Constants!D$14</f>
        <v>2.0738588512716861E-2</v>
      </c>
      <c r="CN118" s="102">
        <f>BW118/Constants!C$17/Constants!D$17</f>
        <v>4.9496896275530639E-2</v>
      </c>
      <c r="CO118" s="217">
        <f t="shared" si="147"/>
        <v>2.422834538971268</v>
      </c>
      <c r="CP118" s="104">
        <f t="shared" si="168"/>
        <v>2.422834538971268</v>
      </c>
      <c r="CQ118" s="106">
        <f>R118*Constants!E$6</f>
        <v>10.614240000000001</v>
      </c>
      <c r="CR118" s="106">
        <f>T118*Constants!E$8</f>
        <v>2.9163999999999999</v>
      </c>
      <c r="CS118" s="106">
        <f>U118*Constants!E$9</f>
        <v>51.833579999999998</v>
      </c>
      <c r="CT118" s="106">
        <f>V118*Constants!E$10</f>
        <v>201.29460000000003</v>
      </c>
      <c r="CU118" s="106">
        <f>AE118*Constants!E$21</f>
        <v>193.70488566</v>
      </c>
      <c r="CV118" s="106">
        <f>AB118*Constants!E$18</f>
        <v>1.0510999999999999</v>
      </c>
      <c r="CW118" s="106">
        <f>AD118*Constants!E$20</f>
        <v>0.72687999999999997</v>
      </c>
      <c r="CX118" s="107">
        <f>Y118*Constants!E$15</f>
        <v>34.618780000000001</v>
      </c>
      <c r="CY118" s="218">
        <f t="shared" si="169"/>
        <v>4.0685987395536944</v>
      </c>
      <c r="CZ118" s="102">
        <f t="shared" si="170"/>
        <v>21.253336282304801</v>
      </c>
      <c r="DA118" s="102">
        <f t="shared" si="171"/>
        <v>73.540678506764664</v>
      </c>
      <c r="DB118" s="102">
        <f t="shared" si="172"/>
        <v>88.7107935089482</v>
      </c>
      <c r="DC118" s="102">
        <f t="shared" si="173"/>
        <v>0.19634106899954268</v>
      </c>
      <c r="DD118" s="102">
        <f t="shared" si="174"/>
        <v>9.1167173148300549</v>
      </c>
      <c r="DE118" s="102">
        <f t="shared" si="175"/>
        <v>0</v>
      </c>
      <c r="DF118" s="102">
        <f t="shared" si="176"/>
        <v>0.77164277316132091</v>
      </c>
      <c r="DG118" s="102">
        <f t="shared" si="177"/>
        <v>0.36453027973810709</v>
      </c>
      <c r="DH118" s="102">
        <f t="shared" si="178"/>
        <v>0</v>
      </c>
      <c r="DI118" s="102">
        <f t="shared" si="179"/>
        <v>0</v>
      </c>
      <c r="DJ118" s="102">
        <f t="shared" si="180"/>
        <v>1.2134184774148149E-3</v>
      </c>
      <c r="DK118" s="102">
        <f t="shared" si="181"/>
        <v>0.29451924479253466</v>
      </c>
      <c r="DL118" s="102">
        <f t="shared" si="182"/>
        <v>0</v>
      </c>
      <c r="DM118" s="102">
        <f t="shared" si="183"/>
        <v>0.27833030656232094</v>
      </c>
      <c r="DN118" s="102">
        <f t="shared" si="184"/>
        <v>0.41435509982402485</v>
      </c>
      <c r="DO118" s="102">
        <f t="shared" si="185"/>
        <v>0.988943456043339</v>
      </c>
      <c r="DP118" s="105">
        <f t="shared" si="186"/>
        <v>0</v>
      </c>
      <c r="DQ118" s="106">
        <f t="shared" si="187"/>
        <v>21.253336282304801</v>
      </c>
      <c r="DR118" s="106">
        <f t="shared" si="188"/>
        <v>73.540678506764664</v>
      </c>
      <c r="DS118" s="94">
        <f t="shared" si="189"/>
        <v>0</v>
      </c>
      <c r="DT118" s="106">
        <f t="shared" si="190"/>
        <v>88.7107935089482</v>
      </c>
      <c r="DU118" s="94">
        <f t="shared" si="141"/>
        <v>0</v>
      </c>
      <c r="DV118" s="106">
        <f t="shared" si="191"/>
        <v>0</v>
      </c>
      <c r="DW118" s="107">
        <f t="shared" si="192"/>
        <v>0</v>
      </c>
      <c r="DX118" s="54" t="str">
        <f t="shared" si="145"/>
        <v>Ca-Mg</v>
      </c>
      <c r="DY118" s="92" t="str">
        <f t="shared" si="146"/>
        <v>HCO3</v>
      </c>
      <c r="DZ118" s="3"/>
    </row>
    <row r="119" spans="1:130" s="1" customFormat="1" x14ac:dyDescent="0.2">
      <c r="A119" s="3"/>
      <c r="B119" s="63" t="s">
        <v>261</v>
      </c>
      <c r="C119" s="82" t="s">
        <v>304</v>
      </c>
      <c r="D119" s="70" t="s">
        <v>320</v>
      </c>
      <c r="E119" s="77">
        <v>707430</v>
      </c>
      <c r="F119" s="71">
        <v>5226939</v>
      </c>
      <c r="G119" s="71">
        <v>1450</v>
      </c>
      <c r="H119" s="75">
        <v>43338</v>
      </c>
      <c r="I119" s="67">
        <v>11.1</v>
      </c>
      <c r="J119" s="111">
        <v>381</v>
      </c>
      <c r="K119" s="112">
        <f t="shared" si="144"/>
        <v>409.19620180999993</v>
      </c>
      <c r="L119" s="64">
        <v>8.56</v>
      </c>
      <c r="M119" s="73">
        <v>184.72</v>
      </c>
      <c r="N119" s="67">
        <v>5.28</v>
      </c>
      <c r="O119" s="201"/>
      <c r="P119" s="203">
        <v>0.39</v>
      </c>
      <c r="Q119" s="171">
        <v>0</v>
      </c>
      <c r="R119" s="171">
        <v>1.7589999999999999</v>
      </c>
      <c r="S119" s="174">
        <v>0.66500000000000004</v>
      </c>
      <c r="T119" s="171">
        <v>0.64500000000000002</v>
      </c>
      <c r="U119" s="171">
        <v>14.154</v>
      </c>
      <c r="V119" s="171">
        <v>60.210999999999999</v>
      </c>
      <c r="W119" s="171">
        <v>0.623</v>
      </c>
      <c r="X119" s="171">
        <v>2.9000000000000001E-2</v>
      </c>
      <c r="Y119" s="171">
        <v>1.361</v>
      </c>
      <c r="Z119" s="172">
        <v>2.8000000000000001E-2</v>
      </c>
      <c r="AA119" s="171">
        <v>0</v>
      </c>
      <c r="AB119" s="171">
        <v>3.9820000000000002</v>
      </c>
      <c r="AC119" s="172">
        <v>0</v>
      </c>
      <c r="AD119" s="171">
        <v>20.559000000000001</v>
      </c>
      <c r="AE119" s="208">
        <v>216.00053399999999</v>
      </c>
      <c r="AF119" s="182">
        <v>2.13</v>
      </c>
      <c r="AG119" s="182">
        <v>0</v>
      </c>
      <c r="AH119" s="182">
        <v>0.06</v>
      </c>
      <c r="AI119" s="182">
        <v>0.14000000000000001</v>
      </c>
      <c r="AJ119" s="182">
        <v>0.02</v>
      </c>
      <c r="AK119" s="182">
        <v>2.2599999999999998</v>
      </c>
      <c r="AL119" s="182">
        <v>0</v>
      </c>
      <c r="AM119" s="182">
        <v>0.31</v>
      </c>
      <c r="AN119" s="182">
        <v>2.38</v>
      </c>
      <c r="AO119" s="182">
        <v>1.21</v>
      </c>
      <c r="AP119" s="182">
        <v>0.21</v>
      </c>
      <c r="AQ119" s="182">
        <v>0.27</v>
      </c>
      <c r="AR119" s="182"/>
      <c r="AS119" s="182">
        <v>0</v>
      </c>
      <c r="AT119" s="182">
        <v>0</v>
      </c>
      <c r="AU119" s="182">
        <v>0</v>
      </c>
      <c r="AV119" s="182">
        <v>0.12</v>
      </c>
      <c r="AW119" s="182">
        <v>14.38</v>
      </c>
      <c r="AX119" s="182">
        <v>0</v>
      </c>
      <c r="AY119" s="182">
        <v>0.02</v>
      </c>
      <c r="AZ119" s="183">
        <v>0.91</v>
      </c>
      <c r="BA119" s="45">
        <f t="shared" si="149"/>
        <v>320.040954</v>
      </c>
      <c r="BB119" s="49">
        <f t="shared" si="150"/>
        <v>8.4179361295340875</v>
      </c>
      <c r="BC119" s="210">
        <f t="shared" si="148"/>
        <v>2.485137650682181</v>
      </c>
      <c r="BD119" s="215" t="str">
        <f t="shared" si="99"/>
        <v>Ca-Mg</v>
      </c>
      <c r="BE119" s="44" t="str">
        <f t="shared" si="100"/>
        <v>HCO3</v>
      </c>
      <c r="BF119" s="213"/>
      <c r="BG119" s="101">
        <f t="shared" si="151"/>
        <v>1.7589999999999999</v>
      </c>
      <c r="BH119" s="101">
        <f t="shared" si="152"/>
        <v>14.154</v>
      </c>
      <c r="BI119" s="101">
        <f t="shared" si="153"/>
        <v>60.210999999999999</v>
      </c>
      <c r="BJ119" s="101">
        <f t="shared" si="154"/>
        <v>216.00053399999999</v>
      </c>
      <c r="BK119" s="101">
        <f t="shared" si="155"/>
        <v>20.559000000000001</v>
      </c>
      <c r="BL119" s="102">
        <f t="shared" si="156"/>
        <v>1.361</v>
      </c>
      <c r="BM119" s="101">
        <f t="shared" si="157"/>
        <v>0</v>
      </c>
      <c r="BN119" s="101">
        <f t="shared" si="158"/>
        <v>0.64500000000000002</v>
      </c>
      <c r="BO119" s="101">
        <f t="shared" si="159"/>
        <v>0.623</v>
      </c>
      <c r="BP119" s="101">
        <f t="shared" si="160"/>
        <v>0.66500000000000004</v>
      </c>
      <c r="BQ119" s="101">
        <f t="shared" si="161"/>
        <v>2.0000000000000002E-5</v>
      </c>
      <c r="BR119" s="101">
        <f t="shared" si="162"/>
        <v>2.2599999999999999E-3</v>
      </c>
      <c r="BS119" s="101">
        <f t="shared" si="163"/>
        <v>3.9820000000000002</v>
      </c>
      <c r="BT119" s="101">
        <f t="shared" si="164"/>
        <v>2.8000000000000001E-2</v>
      </c>
      <c r="BU119" s="101">
        <f t="shared" si="165"/>
        <v>0</v>
      </c>
      <c r="BV119" s="101">
        <f t="shared" si="166"/>
        <v>2.9000000000000001E-2</v>
      </c>
      <c r="BW119" s="103">
        <f t="shared" si="167"/>
        <v>0</v>
      </c>
      <c r="BX119" s="101">
        <f>BG119/Constants!C$6*Constants!D$6</f>
        <v>7.6512192363569931E-2</v>
      </c>
      <c r="BY119" s="101">
        <f>BH119/Constants!C$9*Constants!D$9</f>
        <v>1.1646986216827813</v>
      </c>
      <c r="BZ119" s="101">
        <f>BI119/Constants!C$10*Constants!D$10</f>
        <v>3.0046908528369678</v>
      </c>
      <c r="CA119" s="101">
        <f>BJ119/Constants!C$21*Constants!D$21</f>
        <v>3.54</v>
      </c>
      <c r="CB119" s="101">
        <f>BK119/Constants!C$20*Constants!D$20</f>
        <v>0.42803338656251239</v>
      </c>
      <c r="CC119" s="102">
        <f>BL119/Constants!C$15*Constants!D$15</f>
        <v>3.8388852847431806E-2</v>
      </c>
      <c r="CD119" s="102">
        <f>BM119/Constants!C$5*Constants!D$5</f>
        <v>0</v>
      </c>
      <c r="CE119" s="101">
        <f>BN119/Constants!C$8*Constants!D$8</f>
        <v>1.6496880938557432E-2</v>
      </c>
      <c r="CF119" s="102">
        <f>BO119/Constants!C$11*Constants!D$11</f>
        <v>1.4220497603286921E-2</v>
      </c>
      <c r="CG119" s="102">
        <f>BP119/Constants!C$7*Constants!D$7</f>
        <v>3.6866001785090613E-2</v>
      </c>
      <c r="CH119" s="101">
        <f>BQ119/Constants!C$13*Constants!D$13</f>
        <v>7.2932810648190366E-7</v>
      </c>
      <c r="CI119" s="101">
        <f>BR119/Constants!C$12*Constants!D$12</f>
        <v>8.0938311397618401E-5</v>
      </c>
      <c r="CJ119" s="101">
        <f>BS119/Constants!C$18*Constants!D$18</f>
        <v>6.4220730942231991E-2</v>
      </c>
      <c r="CK119" s="101">
        <f>BT119/Constants!D$18*Constants!E$18</f>
        <v>3.2199999999999999E-2</v>
      </c>
      <c r="CL119" s="101">
        <f>BU119/Constants!C$19*Constants!D$19</f>
        <v>0</v>
      </c>
      <c r="CM119" s="102">
        <f>BV119/Constants!C$14/Constants!D$14</f>
        <v>1.5264443321542868E-3</v>
      </c>
      <c r="CN119" s="102">
        <f>BW119/Constants!C$17/Constants!D$17</f>
        <v>0</v>
      </c>
      <c r="CO119" s="217">
        <f t="shared" si="147"/>
        <v>2.485137650682181</v>
      </c>
      <c r="CP119" s="104">
        <f t="shared" si="168"/>
        <v>2.485137650682181</v>
      </c>
      <c r="CQ119" s="106">
        <f>R119*Constants!E$6</f>
        <v>3.7994400000000002</v>
      </c>
      <c r="CR119" s="106">
        <f>T119*Constants!E$8</f>
        <v>1.1868000000000001</v>
      </c>
      <c r="CS119" s="106">
        <f>U119*Constants!E$9</f>
        <v>54.068279999999994</v>
      </c>
      <c r="CT119" s="106">
        <f>V119*Constants!E$10</f>
        <v>156.54859999999999</v>
      </c>
      <c r="CU119" s="106">
        <f>AE119*Constants!E$21</f>
        <v>154.44038180999999</v>
      </c>
      <c r="CV119" s="106">
        <f>AB119*Constants!E$18</f>
        <v>4.5792999999999999</v>
      </c>
      <c r="CW119" s="106">
        <f>AD119*Constants!E$20</f>
        <v>31.660860000000003</v>
      </c>
      <c r="CX119" s="107">
        <f>Y119*Constants!E$15</f>
        <v>2.9125400000000004</v>
      </c>
      <c r="CY119" s="218">
        <f t="shared" si="169"/>
        <v>1.7737570187606295</v>
      </c>
      <c r="CZ119" s="102">
        <f t="shared" si="170"/>
        <v>27.000825504175545</v>
      </c>
      <c r="DA119" s="102">
        <f t="shared" si="171"/>
        <v>69.656760900280176</v>
      </c>
      <c r="DB119" s="102">
        <f t="shared" si="172"/>
        <v>86.249546333106181</v>
      </c>
      <c r="DC119" s="102">
        <f t="shared" si="173"/>
        <v>10.428724691084678</v>
      </c>
      <c r="DD119" s="102">
        <f t="shared" si="174"/>
        <v>0.93531670687552682</v>
      </c>
      <c r="DE119" s="102">
        <f t="shared" si="175"/>
        <v>0</v>
      </c>
      <c r="DF119" s="102">
        <f t="shared" si="176"/>
        <v>0.38244177102363452</v>
      </c>
      <c r="DG119" s="102">
        <f t="shared" si="177"/>
        <v>0.32966912402981619</v>
      </c>
      <c r="DH119" s="102">
        <f t="shared" si="178"/>
        <v>0.85465240767406669</v>
      </c>
      <c r="DI119" s="102">
        <f t="shared" si="179"/>
        <v>1.6907773883991174E-5</v>
      </c>
      <c r="DJ119" s="102">
        <f t="shared" si="180"/>
        <v>1.8763662821994272E-3</v>
      </c>
      <c r="DK119" s="102">
        <f t="shared" si="181"/>
        <v>1.5646917821886961</v>
      </c>
      <c r="DL119" s="102">
        <f t="shared" si="182"/>
        <v>0.78452977173051386</v>
      </c>
      <c r="DM119" s="102">
        <f t="shared" si="183"/>
        <v>0</v>
      </c>
      <c r="DN119" s="102">
        <f t="shared" si="184"/>
        <v>3.7190715014420471E-2</v>
      </c>
      <c r="DO119" s="102">
        <f t="shared" si="185"/>
        <v>0</v>
      </c>
      <c r="DP119" s="105">
        <f t="shared" si="186"/>
        <v>0</v>
      </c>
      <c r="DQ119" s="106">
        <f t="shared" si="187"/>
        <v>27.000825504175545</v>
      </c>
      <c r="DR119" s="106">
        <f t="shared" si="188"/>
        <v>69.656760900280176</v>
      </c>
      <c r="DS119" s="94">
        <f t="shared" si="189"/>
        <v>0</v>
      </c>
      <c r="DT119" s="106">
        <f t="shared" si="190"/>
        <v>86.249546333106181</v>
      </c>
      <c r="DU119" s="94">
        <f t="shared" si="141"/>
        <v>0</v>
      </c>
      <c r="DV119" s="106">
        <f t="shared" si="191"/>
        <v>0</v>
      </c>
      <c r="DW119" s="107">
        <f t="shared" si="192"/>
        <v>0</v>
      </c>
      <c r="DX119" s="54" t="str">
        <f t="shared" si="145"/>
        <v>Ca-Mg</v>
      </c>
      <c r="DY119" s="92" t="str">
        <f t="shared" si="146"/>
        <v>HCO3</v>
      </c>
      <c r="DZ119" s="3"/>
    </row>
    <row r="120" spans="1:130" x14ac:dyDescent="0.2">
      <c r="A120" s="3"/>
      <c r="B120" s="63" t="s">
        <v>262</v>
      </c>
      <c r="C120" s="82" t="s">
        <v>301</v>
      </c>
      <c r="D120" s="70" t="s">
        <v>320</v>
      </c>
      <c r="E120" s="77">
        <v>706720</v>
      </c>
      <c r="F120" s="71">
        <v>5227149</v>
      </c>
      <c r="G120" s="71">
        <v>1537</v>
      </c>
      <c r="H120" s="75">
        <v>43338</v>
      </c>
      <c r="I120" s="67">
        <v>7.1</v>
      </c>
      <c r="J120" s="111">
        <v>390</v>
      </c>
      <c r="K120" s="112">
        <f t="shared" si="144"/>
        <v>321.14892950000001</v>
      </c>
      <c r="L120" s="64">
        <v>8.77</v>
      </c>
      <c r="M120" s="73">
        <v>181.65626373626372</v>
      </c>
      <c r="N120" s="67">
        <v>4.7</v>
      </c>
      <c r="O120" s="201"/>
      <c r="P120" s="203">
        <v>9.8752598752598758E-2</v>
      </c>
      <c r="Q120" s="171">
        <v>0</v>
      </c>
      <c r="R120" s="171">
        <v>1.6879999999999999</v>
      </c>
      <c r="S120" s="171">
        <v>0</v>
      </c>
      <c r="T120" s="171">
        <v>0.16400000000000001</v>
      </c>
      <c r="U120" s="171">
        <v>12.032999999999999</v>
      </c>
      <c r="V120" s="171">
        <v>47.115000000000002</v>
      </c>
      <c r="W120" s="171">
        <v>0.50900000000000001</v>
      </c>
      <c r="X120" s="171">
        <v>0.29699999999999999</v>
      </c>
      <c r="Y120" s="171">
        <v>7.319</v>
      </c>
      <c r="Z120" s="172">
        <v>0</v>
      </c>
      <c r="AA120" s="171">
        <v>2.8889999999999998</v>
      </c>
      <c r="AB120" s="172">
        <v>0.79300000000000004</v>
      </c>
      <c r="AC120" s="171">
        <v>0.35199999999999998</v>
      </c>
      <c r="AD120" s="171">
        <v>0.83099999999999996</v>
      </c>
      <c r="AE120" s="208">
        <v>183.0513</v>
      </c>
      <c r="AF120" s="182">
        <v>1.19</v>
      </c>
      <c r="AG120" s="182">
        <v>0</v>
      </c>
      <c r="AH120" s="182">
        <v>0.06</v>
      </c>
      <c r="AI120" s="182">
        <v>0.23</v>
      </c>
      <c r="AJ120" s="182">
        <v>0.01</v>
      </c>
      <c r="AK120" s="182">
        <v>1.89</v>
      </c>
      <c r="AL120" s="182">
        <v>0</v>
      </c>
      <c r="AM120" s="182">
        <v>0.37</v>
      </c>
      <c r="AN120" s="182">
        <v>2.92</v>
      </c>
      <c r="AO120" s="182">
        <v>3.19</v>
      </c>
      <c r="AP120" s="182">
        <v>0.16</v>
      </c>
      <c r="AQ120" s="182">
        <v>0.3</v>
      </c>
      <c r="AR120" s="182"/>
      <c r="AS120" s="182">
        <v>0</v>
      </c>
      <c r="AT120" s="182">
        <v>0</v>
      </c>
      <c r="AU120" s="182">
        <v>0</v>
      </c>
      <c r="AV120" s="182">
        <v>0.05</v>
      </c>
      <c r="AW120" s="182">
        <v>7.75</v>
      </c>
      <c r="AX120" s="182">
        <v>0</v>
      </c>
      <c r="AY120" s="182">
        <v>7.0000000000000007E-2</v>
      </c>
      <c r="AZ120" s="183">
        <v>0.97</v>
      </c>
      <c r="BA120" s="45">
        <f t="shared" si="149"/>
        <v>257.06045999999998</v>
      </c>
      <c r="BB120" s="49">
        <f t="shared" si="150"/>
        <v>6.7300774676466135</v>
      </c>
      <c r="BC120" s="210">
        <f t="shared" si="148"/>
        <v>1.9493966503430504</v>
      </c>
      <c r="BD120" s="215" t="str">
        <f t="shared" si="99"/>
        <v>Ca-Mg</v>
      </c>
      <c r="BE120" s="44" t="str">
        <f t="shared" si="100"/>
        <v>HCO3</v>
      </c>
      <c r="BF120" s="213"/>
      <c r="BG120" s="101">
        <f t="shared" si="151"/>
        <v>1.6879999999999999</v>
      </c>
      <c r="BH120" s="101">
        <f t="shared" si="152"/>
        <v>12.032999999999999</v>
      </c>
      <c r="BI120" s="101">
        <f t="shared" si="153"/>
        <v>47.115000000000002</v>
      </c>
      <c r="BJ120" s="101">
        <f t="shared" si="154"/>
        <v>183.0513</v>
      </c>
      <c r="BK120" s="101">
        <f t="shared" si="155"/>
        <v>0.83099999999999996</v>
      </c>
      <c r="BL120" s="102">
        <f t="shared" si="156"/>
        <v>7.319</v>
      </c>
      <c r="BM120" s="101">
        <f t="shared" si="157"/>
        <v>0</v>
      </c>
      <c r="BN120" s="101">
        <f t="shared" si="158"/>
        <v>0.16400000000000001</v>
      </c>
      <c r="BO120" s="101">
        <f t="shared" si="159"/>
        <v>0.50900000000000001</v>
      </c>
      <c r="BP120" s="101">
        <f t="shared" si="160"/>
        <v>0</v>
      </c>
      <c r="BQ120" s="101">
        <f t="shared" si="161"/>
        <v>1.0000000000000001E-5</v>
      </c>
      <c r="BR120" s="101">
        <f t="shared" si="162"/>
        <v>1.89E-3</v>
      </c>
      <c r="BS120" s="101">
        <f t="shared" si="163"/>
        <v>0.79300000000000004</v>
      </c>
      <c r="BT120" s="101">
        <f t="shared" si="164"/>
        <v>0</v>
      </c>
      <c r="BU120" s="101">
        <f t="shared" si="165"/>
        <v>0.35199999999999998</v>
      </c>
      <c r="BV120" s="101">
        <f t="shared" si="166"/>
        <v>0.29699999999999999</v>
      </c>
      <c r="BW120" s="103">
        <f t="shared" si="167"/>
        <v>2.8889999999999998</v>
      </c>
      <c r="BX120" s="101">
        <f>BG120/Constants!C$6*Constants!D$6</f>
        <v>7.342386623633089E-2</v>
      </c>
      <c r="BY120" s="101">
        <f>BH120/Constants!C$9*Constants!D$9</f>
        <v>0.99016663238016867</v>
      </c>
      <c r="BZ120" s="101">
        <f>BI120/Constants!C$10*Constants!D$10</f>
        <v>2.3511652278057786</v>
      </c>
      <c r="CA120" s="101">
        <f>BJ120/Constants!C$21*Constants!D$21</f>
        <v>3</v>
      </c>
      <c r="CB120" s="101">
        <f>BK120/Constants!C$20*Constants!D$20</f>
        <v>1.7301218163988899E-2</v>
      </c>
      <c r="CC120" s="102">
        <f>BL120/Constants!C$15*Constants!D$15</f>
        <v>0.20644233210165569</v>
      </c>
      <c r="CD120" s="102">
        <f>BM120/Constants!C$5*Constants!D$5</f>
        <v>0</v>
      </c>
      <c r="CE120" s="101">
        <f>BN120/Constants!C$8*Constants!D$8</f>
        <v>4.1945557735246801E-3</v>
      </c>
      <c r="CF120" s="102">
        <f>BO120/Constants!C$11*Constants!D$11</f>
        <v>1.1618351974435059E-2</v>
      </c>
      <c r="CG120" s="102">
        <f>BP120/Constants!C$7*Constants!D$7</f>
        <v>0</v>
      </c>
      <c r="CH120" s="101">
        <f>BQ120/Constants!C$13*Constants!D$13</f>
        <v>3.6466405324095183E-7</v>
      </c>
      <c r="CI120" s="101">
        <f>BR120/Constants!C$12*Constants!D$12</f>
        <v>6.7687348912167609E-5</v>
      </c>
      <c r="CJ120" s="101">
        <f>BS120/Constants!C$18*Constants!D$18</f>
        <v>1.2789311812453533E-2</v>
      </c>
      <c r="CK120" s="101">
        <f>BT120/Constants!D$18*Constants!E$18</f>
        <v>0</v>
      </c>
      <c r="CL120" s="101">
        <f>BU120/Constants!C$19*Constants!D$19</f>
        <v>1.1119136919114595E-2</v>
      </c>
      <c r="CM120" s="102">
        <f>BV120/Constants!C$14/Constants!D$14</f>
        <v>1.5632895401718038E-2</v>
      </c>
      <c r="CN120" s="102">
        <f>BW120/Constants!C$17/Constants!D$17</f>
        <v>3.6155887064477372E-2</v>
      </c>
      <c r="CO120" s="217">
        <f t="shared" si="147"/>
        <v>1.9493966503430504</v>
      </c>
      <c r="CP120" s="104">
        <f t="shared" si="168"/>
        <v>1.9493966503430504</v>
      </c>
      <c r="CQ120" s="106">
        <f>R120*Constants!E$6</f>
        <v>3.64608</v>
      </c>
      <c r="CR120" s="106">
        <f>T120*Constants!E$8</f>
        <v>0.30176000000000003</v>
      </c>
      <c r="CS120" s="106">
        <f>U120*Constants!E$9</f>
        <v>45.966059999999999</v>
      </c>
      <c r="CT120" s="106">
        <f>V120*Constants!E$10</f>
        <v>122.49900000000001</v>
      </c>
      <c r="CU120" s="106">
        <f>AE120*Constants!E$21</f>
        <v>130.88167949999999</v>
      </c>
      <c r="CV120" s="106">
        <f>AB120*Constants!E$18</f>
        <v>0.91194999999999993</v>
      </c>
      <c r="CW120" s="106">
        <f>AD120*Constants!E$20</f>
        <v>1.2797399999999999</v>
      </c>
      <c r="CX120" s="107">
        <f>Y120*Constants!E$15</f>
        <v>15.662660000000001</v>
      </c>
      <c r="CY120" s="218">
        <f t="shared" si="169"/>
        <v>2.1402402222317369</v>
      </c>
      <c r="CZ120" s="102">
        <f t="shared" si="170"/>
        <v>28.862474314696101</v>
      </c>
      <c r="DA120" s="102">
        <f t="shared" si="171"/>
        <v>68.534369648498</v>
      </c>
      <c r="DB120" s="102">
        <f t="shared" si="172"/>
        <v>90.92449898947433</v>
      </c>
      <c r="DC120" s="102">
        <f t="shared" si="173"/>
        <v>0.52436819782276123</v>
      </c>
      <c r="DD120" s="102">
        <f t="shared" si="174"/>
        <v>6.2568885388539055</v>
      </c>
      <c r="DE120" s="102">
        <f t="shared" si="175"/>
        <v>0</v>
      </c>
      <c r="DF120" s="102">
        <f t="shared" si="176"/>
        <v>0.1222675601417702</v>
      </c>
      <c r="DG120" s="102">
        <f t="shared" si="177"/>
        <v>0.33866459894245454</v>
      </c>
      <c r="DH120" s="102">
        <f t="shared" si="178"/>
        <v>0</v>
      </c>
      <c r="DI120" s="102">
        <f t="shared" si="179"/>
        <v>1.0629631948775762E-5</v>
      </c>
      <c r="DJ120" s="102">
        <f t="shared" si="180"/>
        <v>1.9730258579923831E-3</v>
      </c>
      <c r="DK120" s="102">
        <f t="shared" si="181"/>
        <v>0.3876205896558344</v>
      </c>
      <c r="DL120" s="102">
        <f t="shared" si="182"/>
        <v>0</v>
      </c>
      <c r="DM120" s="102">
        <f t="shared" si="183"/>
        <v>0.33700065118862055</v>
      </c>
      <c r="DN120" s="102">
        <f t="shared" si="184"/>
        <v>0.47380439405202318</v>
      </c>
      <c r="DO120" s="102">
        <f t="shared" si="185"/>
        <v>1.0958186389525402</v>
      </c>
      <c r="DP120" s="105">
        <f t="shared" si="186"/>
        <v>0</v>
      </c>
      <c r="DQ120" s="106">
        <f t="shared" si="187"/>
        <v>28.862474314696101</v>
      </c>
      <c r="DR120" s="106">
        <f t="shared" si="188"/>
        <v>68.534369648498</v>
      </c>
      <c r="DS120" s="94">
        <f t="shared" si="189"/>
        <v>0</v>
      </c>
      <c r="DT120" s="106">
        <f t="shared" si="190"/>
        <v>90.92449898947433</v>
      </c>
      <c r="DU120" s="94">
        <f t="shared" si="141"/>
        <v>0</v>
      </c>
      <c r="DV120" s="106">
        <f t="shared" si="191"/>
        <v>0</v>
      </c>
      <c r="DW120" s="107">
        <f t="shared" si="192"/>
        <v>0</v>
      </c>
      <c r="DX120" s="54" t="str">
        <f t="shared" si="145"/>
        <v>Ca-Mg</v>
      </c>
      <c r="DY120" s="92" t="str">
        <f t="shared" si="146"/>
        <v>HCO3</v>
      </c>
    </row>
    <row r="121" spans="1:130" x14ac:dyDescent="0.2">
      <c r="A121" s="3"/>
      <c r="B121" s="63" t="s">
        <v>263</v>
      </c>
      <c r="C121" s="82" t="s">
        <v>304</v>
      </c>
      <c r="D121" s="70" t="s">
        <v>320</v>
      </c>
      <c r="E121" s="77">
        <v>706630</v>
      </c>
      <c r="F121" s="71">
        <v>5228026</v>
      </c>
      <c r="G121" s="71">
        <v>1559</v>
      </c>
      <c r="H121" s="75">
        <v>43338</v>
      </c>
      <c r="I121" s="67">
        <v>7.3</v>
      </c>
      <c r="J121" s="111">
        <v>360</v>
      </c>
      <c r="K121" s="112">
        <f t="shared" si="144"/>
        <v>401.83215698800007</v>
      </c>
      <c r="L121" s="64">
        <v>8.6</v>
      </c>
      <c r="M121" s="73">
        <v>269.50945054945055</v>
      </c>
      <c r="N121" s="67">
        <v>5.2</v>
      </c>
      <c r="O121" s="201"/>
      <c r="P121" s="203">
        <v>0.39400000000000002</v>
      </c>
      <c r="Q121" s="171">
        <v>0</v>
      </c>
      <c r="R121" s="171">
        <v>3.9390000000000001</v>
      </c>
      <c r="S121" s="178">
        <v>0.65600000000000003</v>
      </c>
      <c r="T121" s="171">
        <v>0.30299999999999999</v>
      </c>
      <c r="U121" s="171">
        <v>18.151</v>
      </c>
      <c r="V121" s="171">
        <v>50.792999999999999</v>
      </c>
      <c r="W121" s="171">
        <v>0.38900000000000001</v>
      </c>
      <c r="X121" s="171">
        <v>4.2999999999999997E-2</v>
      </c>
      <c r="Y121" s="171">
        <v>8.4920000000000009</v>
      </c>
      <c r="Z121" s="172">
        <v>0</v>
      </c>
      <c r="AA121" s="171">
        <v>0</v>
      </c>
      <c r="AB121" s="172">
        <v>1.655</v>
      </c>
      <c r="AC121" s="172">
        <v>0</v>
      </c>
      <c r="AD121" s="171">
        <v>20.800999999999998</v>
      </c>
      <c r="AE121" s="208">
        <v>194.76658320000004</v>
      </c>
      <c r="AF121" s="182">
        <v>0.99</v>
      </c>
      <c r="AG121" s="182">
        <v>0</v>
      </c>
      <c r="AH121" s="182">
        <v>0.02</v>
      </c>
      <c r="AI121" s="182">
        <v>0.17</v>
      </c>
      <c r="AJ121" s="182">
        <v>0.01</v>
      </c>
      <c r="AK121" s="182">
        <v>3.06</v>
      </c>
      <c r="AL121" s="182">
        <v>0</v>
      </c>
      <c r="AM121" s="182">
        <v>0.2</v>
      </c>
      <c r="AN121" s="182">
        <v>1.95</v>
      </c>
      <c r="AO121" s="182">
        <v>1.52</v>
      </c>
      <c r="AP121" s="182">
        <v>0.26</v>
      </c>
      <c r="AQ121" s="182">
        <v>0.45</v>
      </c>
      <c r="AR121" s="182"/>
      <c r="AS121" s="182">
        <v>0</v>
      </c>
      <c r="AT121" s="182">
        <v>0</v>
      </c>
      <c r="AU121" s="182">
        <v>0</v>
      </c>
      <c r="AV121" s="182">
        <v>0.09</v>
      </c>
      <c r="AW121" s="182">
        <v>17.97</v>
      </c>
      <c r="AX121" s="182">
        <v>0.01</v>
      </c>
      <c r="AY121" s="182">
        <v>7.0000000000000007E-2</v>
      </c>
      <c r="AZ121" s="183">
        <v>0.73</v>
      </c>
      <c r="BA121" s="45">
        <f t="shared" si="149"/>
        <v>300.01608320000003</v>
      </c>
      <c r="BB121" s="49">
        <f t="shared" si="150"/>
        <v>8.1463072248057884</v>
      </c>
      <c r="BC121" s="210">
        <f t="shared" si="148"/>
        <v>4.4093271360378283</v>
      </c>
      <c r="BD121" s="215" t="str">
        <f t="shared" si="99"/>
        <v>Ca-Mg</v>
      </c>
      <c r="BE121" s="44" t="str">
        <f t="shared" si="100"/>
        <v>HCO3</v>
      </c>
      <c r="BF121" s="213"/>
      <c r="BG121" s="101">
        <f t="shared" si="151"/>
        <v>3.9390000000000001</v>
      </c>
      <c r="BH121" s="101">
        <f t="shared" si="152"/>
        <v>18.151</v>
      </c>
      <c r="BI121" s="101">
        <f t="shared" si="153"/>
        <v>50.792999999999999</v>
      </c>
      <c r="BJ121" s="101">
        <f t="shared" si="154"/>
        <v>194.76658320000004</v>
      </c>
      <c r="BK121" s="101">
        <f t="shared" si="155"/>
        <v>20.800999999999998</v>
      </c>
      <c r="BL121" s="102">
        <f t="shared" si="156"/>
        <v>8.4920000000000009</v>
      </c>
      <c r="BM121" s="101">
        <f t="shared" si="157"/>
        <v>0</v>
      </c>
      <c r="BN121" s="101">
        <f t="shared" si="158"/>
        <v>0.30299999999999999</v>
      </c>
      <c r="BO121" s="101">
        <f t="shared" si="159"/>
        <v>0.38900000000000001</v>
      </c>
      <c r="BP121" s="101">
        <f t="shared" si="160"/>
        <v>0.65600000000000003</v>
      </c>
      <c r="BQ121" s="101">
        <f t="shared" si="161"/>
        <v>1.0000000000000001E-5</v>
      </c>
      <c r="BR121" s="101">
        <f t="shared" si="162"/>
        <v>3.0600000000000002E-3</v>
      </c>
      <c r="BS121" s="101">
        <f t="shared" si="163"/>
        <v>1.655</v>
      </c>
      <c r="BT121" s="101">
        <f t="shared" si="164"/>
        <v>0</v>
      </c>
      <c r="BU121" s="101">
        <f t="shared" si="165"/>
        <v>0</v>
      </c>
      <c r="BV121" s="101">
        <f t="shared" si="166"/>
        <v>4.2999999999999997E-2</v>
      </c>
      <c r="BW121" s="103">
        <f t="shared" si="167"/>
        <v>0</v>
      </c>
      <c r="BX121" s="101">
        <f>BG121/Constants!C$6*Constants!D$6</f>
        <v>0.17133685373513471</v>
      </c>
      <c r="BY121" s="101">
        <f>BH121/Constants!C$9*Constants!D$9</f>
        <v>1.4936021394774737</v>
      </c>
      <c r="BZ121" s="101">
        <f>BI121/Constants!C$10*Constants!D$10</f>
        <v>2.5347073207245869</v>
      </c>
      <c r="CA121" s="101">
        <f>BJ121/Constants!C$21*Constants!D$21</f>
        <v>3.1920000000000006</v>
      </c>
      <c r="CB121" s="101">
        <f>BK121/Constants!C$20*Constants!D$20</f>
        <v>0.43307176778475698</v>
      </c>
      <c r="CC121" s="102">
        <f>BL121/Constants!C$15*Constants!D$15</f>
        <v>0.23952838969903817</v>
      </c>
      <c r="CD121" s="102">
        <f>BM121/Constants!C$5*Constants!D$5</f>
        <v>0</v>
      </c>
      <c r="CE121" s="101">
        <f>BN121/Constants!C$8*Constants!D$8</f>
        <v>7.7496975571827928E-3</v>
      </c>
      <c r="CF121" s="102">
        <f>BO121/Constants!C$11*Constants!D$11</f>
        <v>8.8792513124857329E-3</v>
      </c>
      <c r="CG121" s="102">
        <f>BP121/Constants!C$7*Constants!D$7</f>
        <v>3.6367063415066833E-2</v>
      </c>
      <c r="CH121" s="101">
        <f>BQ121/Constants!C$13*Constants!D$13</f>
        <v>3.6466405324095183E-7</v>
      </c>
      <c r="CI121" s="101">
        <f>BR121/Constants!C$12*Constants!D$12</f>
        <v>1.0958904109589043E-4</v>
      </c>
      <c r="CJ121" s="101">
        <f>BS121/Constants!C$18*Constants!D$18</f>
        <v>2.6691438902409326E-2</v>
      </c>
      <c r="CK121" s="101">
        <f>BT121/Constants!D$18*Constants!E$18</f>
        <v>0</v>
      </c>
      <c r="CL121" s="101">
        <f>BU121/Constants!C$19*Constants!D$19</f>
        <v>0</v>
      </c>
      <c r="CM121" s="102">
        <f>BV121/Constants!C$14/Constants!D$14</f>
        <v>2.2633484925046318E-3</v>
      </c>
      <c r="CN121" s="102">
        <f>BW121/Constants!C$17/Constants!D$17</f>
        <v>0</v>
      </c>
      <c r="CO121" s="217">
        <f t="shared" si="147"/>
        <v>4.4093271360378283</v>
      </c>
      <c r="CP121" s="104">
        <f t="shared" si="168"/>
        <v>4.4093271360378283</v>
      </c>
      <c r="CQ121" s="106">
        <f>R121*Constants!E$6</f>
        <v>8.5082400000000007</v>
      </c>
      <c r="CR121" s="106">
        <f>T121*Constants!E$8</f>
        <v>0.55752000000000002</v>
      </c>
      <c r="CS121" s="106">
        <f>U121*Constants!E$9</f>
        <v>69.336820000000003</v>
      </c>
      <c r="CT121" s="106">
        <f>V121*Constants!E$10</f>
        <v>132.06180000000001</v>
      </c>
      <c r="CU121" s="106">
        <f>AE121*Constants!E$21</f>
        <v>139.25810698800004</v>
      </c>
      <c r="CV121" s="106">
        <f>AB121*Constants!E$18</f>
        <v>1.9032499999999999</v>
      </c>
      <c r="CW121" s="106">
        <f>AD121*Constants!E$20</f>
        <v>32.033539999999995</v>
      </c>
      <c r="CX121" s="107">
        <f>Y121*Constants!E$15</f>
        <v>18.172880000000003</v>
      </c>
      <c r="CY121" s="218">
        <f t="shared" si="169"/>
        <v>4.0288463201546385</v>
      </c>
      <c r="CZ121" s="102">
        <f t="shared" si="170"/>
        <v>35.120835665111514</v>
      </c>
      <c r="DA121" s="102">
        <f t="shared" si="171"/>
        <v>59.601574554162539</v>
      </c>
      <c r="DB121" s="102">
        <f t="shared" si="172"/>
        <v>81.98163491177948</v>
      </c>
      <c r="DC121" s="102">
        <f t="shared" si="173"/>
        <v>11.122785575541629</v>
      </c>
      <c r="DD121" s="102">
        <f t="shared" si="174"/>
        <v>6.1519201113135917</v>
      </c>
      <c r="DE121" s="102">
        <f t="shared" si="175"/>
        <v>0</v>
      </c>
      <c r="DF121" s="102">
        <f t="shared" si="176"/>
        <v>0.18222781500256277</v>
      </c>
      <c r="DG121" s="102">
        <f t="shared" si="177"/>
        <v>0.20878834994447357</v>
      </c>
      <c r="DH121" s="102">
        <f t="shared" si="178"/>
        <v>0.85514182395995064</v>
      </c>
      <c r="DI121" s="102">
        <f t="shared" si="179"/>
        <v>8.5747776789671009E-6</v>
      </c>
      <c r="DJ121" s="102">
        <f t="shared" si="180"/>
        <v>2.5768968865915098E-3</v>
      </c>
      <c r="DK121" s="102">
        <f t="shared" si="181"/>
        <v>0.68552875920030987</v>
      </c>
      <c r="DL121" s="102">
        <f t="shared" si="182"/>
        <v>0</v>
      </c>
      <c r="DM121" s="102">
        <f t="shared" si="183"/>
        <v>0</v>
      </c>
      <c r="DN121" s="102">
        <f t="shared" si="184"/>
        <v>5.8130642164987825E-2</v>
      </c>
      <c r="DO121" s="102">
        <f t="shared" si="185"/>
        <v>0</v>
      </c>
      <c r="DP121" s="105">
        <f t="shared" si="186"/>
        <v>0</v>
      </c>
      <c r="DQ121" s="106">
        <f t="shared" si="187"/>
        <v>35.120835665111514</v>
      </c>
      <c r="DR121" s="106">
        <f t="shared" si="188"/>
        <v>59.601574554162539</v>
      </c>
      <c r="DS121" s="94">
        <f t="shared" si="189"/>
        <v>0</v>
      </c>
      <c r="DT121" s="106">
        <f t="shared" si="190"/>
        <v>81.98163491177948</v>
      </c>
      <c r="DU121" s="94">
        <f t="shared" si="141"/>
        <v>0</v>
      </c>
      <c r="DV121" s="106">
        <f t="shared" si="191"/>
        <v>0</v>
      </c>
      <c r="DW121" s="107">
        <f t="shared" si="192"/>
        <v>0</v>
      </c>
      <c r="DX121" s="54" t="str">
        <f t="shared" si="145"/>
        <v>Ca-Mg</v>
      </c>
      <c r="DY121" s="92" t="str">
        <f t="shared" si="146"/>
        <v>HCO3</v>
      </c>
    </row>
    <row r="122" spans="1:130" s="1" customFormat="1" x14ac:dyDescent="0.2">
      <c r="A122" s="4"/>
      <c r="B122" s="63" t="s">
        <v>257</v>
      </c>
      <c r="C122" s="82" t="s">
        <v>300</v>
      </c>
      <c r="D122" s="70" t="s">
        <v>320</v>
      </c>
      <c r="E122" s="77">
        <v>707190</v>
      </c>
      <c r="F122" s="71">
        <v>5228056</v>
      </c>
      <c r="G122" s="71">
        <v>1682</v>
      </c>
      <c r="H122" s="75">
        <v>43338</v>
      </c>
      <c r="I122" s="67">
        <v>9.1999999999999993</v>
      </c>
      <c r="J122" s="111">
        <v>300</v>
      </c>
      <c r="K122" s="112">
        <f>SUM(CQ122:CX122)</f>
        <v>275.74732231999997</v>
      </c>
      <c r="L122" s="64">
        <v>8.5</v>
      </c>
      <c r="M122" s="73">
        <v>270.11472527472529</v>
      </c>
      <c r="N122" s="67">
        <v>5.44</v>
      </c>
      <c r="O122" s="201"/>
      <c r="P122" s="203">
        <v>1.03</v>
      </c>
      <c r="Q122" s="171">
        <v>0</v>
      </c>
      <c r="R122" s="171">
        <v>0.89700000000000002</v>
      </c>
      <c r="S122" s="171">
        <v>0</v>
      </c>
      <c r="T122" s="171">
        <v>0.10100000000000001</v>
      </c>
      <c r="U122" s="171">
        <v>8.9979999999999993</v>
      </c>
      <c r="V122" s="171">
        <v>42.930999999999997</v>
      </c>
      <c r="W122" s="171">
        <v>0.4</v>
      </c>
      <c r="X122" s="171">
        <v>0.123</v>
      </c>
      <c r="Y122" s="171">
        <v>0.51200000000000001</v>
      </c>
      <c r="Z122" s="172">
        <v>0</v>
      </c>
      <c r="AA122" s="171">
        <v>1.258</v>
      </c>
      <c r="AB122" s="172">
        <v>0.31900000000000001</v>
      </c>
      <c r="AC122" s="171">
        <v>0.13400000000000001</v>
      </c>
      <c r="AD122" s="171">
        <v>0.33900000000000002</v>
      </c>
      <c r="AE122" s="208">
        <v>175.72924799999998</v>
      </c>
      <c r="AF122" s="182">
        <v>1.64</v>
      </c>
      <c r="AG122" s="182">
        <v>0</v>
      </c>
      <c r="AH122" s="182">
        <v>0.02</v>
      </c>
      <c r="AI122" s="182">
        <v>0.19</v>
      </c>
      <c r="AJ122" s="182">
        <v>0</v>
      </c>
      <c r="AK122" s="182">
        <v>1.1599999999999999</v>
      </c>
      <c r="AL122" s="182">
        <v>0</v>
      </c>
      <c r="AM122" s="182">
        <v>0.28999999999999998</v>
      </c>
      <c r="AN122" s="182">
        <v>1.57</v>
      </c>
      <c r="AO122" s="182">
        <v>0.32</v>
      </c>
      <c r="AP122" s="182">
        <v>0.33</v>
      </c>
      <c r="AQ122" s="182">
        <v>0.13</v>
      </c>
      <c r="AR122" s="182"/>
      <c r="AS122" s="182">
        <v>0</v>
      </c>
      <c r="AT122" s="182">
        <v>0</v>
      </c>
      <c r="AU122" s="182">
        <v>0</v>
      </c>
      <c r="AV122" s="182">
        <v>0.12</v>
      </c>
      <c r="AW122" s="182">
        <v>21.58</v>
      </c>
      <c r="AX122" s="182">
        <v>0</v>
      </c>
      <c r="AY122" s="182">
        <v>0.03</v>
      </c>
      <c r="AZ122" s="183">
        <v>0.56999999999999995</v>
      </c>
      <c r="BA122" s="45">
        <f>SUM(Q122:AE122)+SUM(AF122:AZ122)/1000</f>
        <v>231.76919799999999</v>
      </c>
      <c r="BB122" s="49">
        <f>SUM(BX122:CN122)</f>
        <v>5.8666638527680828</v>
      </c>
      <c r="BC122" s="210">
        <f>CO122</f>
        <v>8.067397438230036E-3</v>
      </c>
      <c r="BD122" s="215" t="str">
        <f>DX122</f>
        <v>Ca-Mg</v>
      </c>
      <c r="BE122" s="44" t="str">
        <f>DY122</f>
        <v>HCO3</v>
      </c>
      <c r="BF122" s="213"/>
      <c r="BG122" s="101">
        <f>IF(ISNUMBER(R122),R122,0)</f>
        <v>0.89700000000000002</v>
      </c>
      <c r="BH122" s="101">
        <f>IF(ISNUMBER(U122),U122,0)</f>
        <v>8.9979999999999993</v>
      </c>
      <c r="BI122" s="101">
        <f>IF(ISNUMBER(V122),V122,0)</f>
        <v>42.930999999999997</v>
      </c>
      <c r="BJ122" s="101">
        <f>IF(ISNUMBER(AE122),AE122,0)</f>
        <v>175.72924799999998</v>
      </c>
      <c r="BK122" s="101">
        <f>IF(ISNUMBER(AD122),AD122,0)</f>
        <v>0.33900000000000002</v>
      </c>
      <c r="BL122" s="102">
        <f>IF(ISNUMBER(Y122),Y122,0)</f>
        <v>0.51200000000000001</v>
      </c>
      <c r="BM122" s="101">
        <f>IF(ISNUMBER(Q122),Q122,0)</f>
        <v>0</v>
      </c>
      <c r="BN122" s="101">
        <f>IF(ISNUMBER(T122),T122,0)</f>
        <v>0.10100000000000001</v>
      </c>
      <c r="BO122" s="101">
        <f>IF(ISNUMBER(W122),W122,0)</f>
        <v>0.4</v>
      </c>
      <c r="BP122" s="101">
        <f>IF(ISNUMBER(S122),S122,0)</f>
        <v>0</v>
      </c>
      <c r="BQ122" s="101">
        <f>IF(ISNUMBER(AJ122),AJ122,0)/1000</f>
        <v>0</v>
      </c>
      <c r="BR122" s="101">
        <f>IF(ISNUMBER(AK122),AK122,0)/1000</f>
        <v>1.16E-3</v>
      </c>
      <c r="BS122" s="101">
        <f>IF(ISNUMBER(AB122),AB122,0)</f>
        <v>0.31900000000000001</v>
      </c>
      <c r="BT122" s="101">
        <f>IF(ISNUMBER(Z122),Z122,0)</f>
        <v>0</v>
      </c>
      <c r="BU122" s="101">
        <f>IF(ISNUMBER(AC122),AC122,0)</f>
        <v>0.13400000000000001</v>
      </c>
      <c r="BV122" s="101">
        <f>IF(ISNUMBER(X122),X122,0)</f>
        <v>0.123</v>
      </c>
      <c r="BW122" s="103">
        <f>IF(ISNUMBER(AA122),AA122,0)</f>
        <v>1.258</v>
      </c>
      <c r="BX122" s="101">
        <f>BG122/Constants!C$6*Constants!D$6</f>
        <v>3.9017303325822761E-2</v>
      </c>
      <c r="BY122" s="101">
        <f>BH122/Constants!C$9*Constants!D$9</f>
        <v>0.74042378111499685</v>
      </c>
      <c r="BZ122" s="101">
        <f>BI122/Constants!C$10*Constants!D$10</f>
        <v>2.1423723738709515</v>
      </c>
      <c r="CA122" s="101">
        <f>BJ122/Constants!C$21*Constants!D$21</f>
        <v>2.88</v>
      </c>
      <c r="CB122" s="101">
        <f>BK122/Constants!C$20*Constants!D$20</f>
        <v>7.057897662565869E-3</v>
      </c>
      <c r="CC122" s="102">
        <f>BL122/Constants!C$15*Constants!D$15</f>
        <v>1.4441655149070599E-2</v>
      </c>
      <c r="CD122" s="102">
        <f>BM122/Constants!C$5*Constants!D$5</f>
        <v>0</v>
      </c>
      <c r="CE122" s="101">
        <f>BN122/Constants!C$8*Constants!D$8</f>
        <v>2.5832325190609309E-3</v>
      </c>
      <c r="CF122" s="102">
        <f>BO122/Constants!C$11*Constants!D$11</f>
        <v>9.1303355398310894E-3</v>
      </c>
      <c r="CG122" s="102">
        <f>BP122/Constants!C$7*Constants!D$7</f>
        <v>0</v>
      </c>
      <c r="CH122" s="101">
        <f>BQ122/Constants!C$13*Constants!D$13</f>
        <v>0</v>
      </c>
      <c r="CI122" s="101">
        <f>BR122/Constants!C$12*Constants!D$12</f>
        <v>4.1543558062494408E-5</v>
      </c>
      <c r="CJ122" s="101">
        <f>BS122/Constants!C$18*Constants!D$18</f>
        <v>5.1447546887423415E-3</v>
      </c>
      <c r="CK122" s="101">
        <f>BT122/Constants!D$18*Constants!E$18</f>
        <v>0</v>
      </c>
      <c r="CL122" s="101">
        <f>BU122/Constants!C$19*Constants!D$19</f>
        <v>4.2328532589811247E-3</v>
      </c>
      <c r="CM122" s="102">
        <f>BV122/Constants!C$14/Constants!D$14</f>
        <v>6.4742294087923192E-3</v>
      </c>
      <c r="CN122" s="102">
        <f>BW122/Constants!C$17/Constants!D$17</f>
        <v>1.5743892671205448E-2</v>
      </c>
      <c r="CO122" s="217">
        <f>(SUM(BX122:BZ122,CD122:CI122)-SUM(CA122:CC122,CJ122:CN122))/SUM(BX122:CN122)*100</f>
        <v>8.067397438230036E-3</v>
      </c>
      <c r="CP122" s="104">
        <f>ABS(BC122)</f>
        <v>8.067397438230036E-3</v>
      </c>
      <c r="CQ122" s="106">
        <f>R122*Constants!E$6</f>
        <v>1.9375200000000001</v>
      </c>
      <c r="CR122" s="106">
        <f>T122*Constants!E$8</f>
        <v>0.18584000000000003</v>
      </c>
      <c r="CS122" s="106">
        <f>U122*Constants!E$9</f>
        <v>34.372359999999993</v>
      </c>
      <c r="CT122" s="106">
        <f>V122*Constants!E$10</f>
        <v>111.6206</v>
      </c>
      <c r="CU122" s="106">
        <f>AE122*Constants!E$21</f>
        <v>125.64641231999998</v>
      </c>
      <c r="CV122" s="106">
        <f>AB122*Constants!E$18</f>
        <v>0.36684999999999995</v>
      </c>
      <c r="CW122" s="106">
        <f>AD122*Constants!E$20</f>
        <v>0.52206000000000008</v>
      </c>
      <c r="CX122" s="107">
        <f>Y122*Constants!E$15</f>
        <v>1.09568</v>
      </c>
      <c r="CY122" s="218">
        <f>BX122/SUM($BX122:$BZ122,$CD122:$CI122)*100</f>
        <v>1.3300286799422156</v>
      </c>
      <c r="CZ122" s="102">
        <f>BY122/SUM($BX122:$BZ122,$CD122:$CI122)*100</f>
        <v>25.239695731161532</v>
      </c>
      <c r="DA122" s="102">
        <f>BZ122/SUM($BX122:$BZ122,$CD122:$CI122)*100</f>
        <v>73.02956528208928</v>
      </c>
      <c r="DB122" s="102">
        <f>CA122/SUM($CA122:$CC122,$CJ122:$CN122)*100</f>
        <v>98.1897866342767</v>
      </c>
      <c r="DC122" s="102">
        <f>CB122/SUM($CA122:$CC122,$CJ122:$CN122)*100</f>
        <v>0.24062967554649406</v>
      </c>
      <c r="DD122" s="102">
        <f>CC122/SUM($CA122:$CC122,$CJ122:$CN122)*100</f>
        <v>0.49236911032397424</v>
      </c>
      <c r="DE122" s="102">
        <f>CD122/SUM($BX122:$BZ122,$CD122:$CI122)*100</f>
        <v>0</v>
      </c>
      <c r="DF122" s="102">
        <f>CE122/SUM($BX122:$BZ122,$CD122:$CI122)*100</f>
        <v>8.8057683244257487E-2</v>
      </c>
      <c r="DG122" s="102">
        <f>CF122/SUM($BX122:$BZ122,$CD122:$CI122)*100</f>
        <v>0.31123647946817629</v>
      </c>
      <c r="DH122" s="102">
        <f>CG122/SUM($BX122:$BZ122,$CD122:$CI122)*100</f>
        <v>0</v>
      </c>
      <c r="DI122" s="102">
        <f>CH122/SUM($BX122:$BZ122,$CD122:$CI122)*100</f>
        <v>0</v>
      </c>
      <c r="DJ122" s="102">
        <f>CI122/SUM($BX122:$BZ122,$CD122:$CI122)*100</f>
        <v>1.4161440945457007E-3</v>
      </c>
      <c r="DK122" s="102">
        <f>CJ122/SUM($CA122:$CC122,$CJ122:$CN122)*100</f>
        <v>0.17540359901850874</v>
      </c>
      <c r="DL122" s="102">
        <f>CK122/SUM($CA122:$CC122,$CJ122:$CN122)*100</f>
        <v>0</v>
      </c>
      <c r="DM122" s="102">
        <f>CL122/SUM($CA122:$CC122,$CJ122:$CN122)*100</f>
        <v>0.14431352720609703</v>
      </c>
      <c r="DN122" s="102">
        <f>CM122/SUM($CA122:$CC122,$CJ122:$CN122)*100</f>
        <v>0.22073027926065181</v>
      </c>
      <c r="DO122" s="102">
        <f>CN122/SUM($CA122:$CC122,$CJ122:$CN122)*100</f>
        <v>0.53676717436757482</v>
      </c>
      <c r="DP122" s="105">
        <f>IF(CY122&gt;20,CY122,0)</f>
        <v>0</v>
      </c>
      <c r="DQ122" s="106">
        <f>IF(CZ122&gt;20,CZ122,0)</f>
        <v>25.239695731161532</v>
      </c>
      <c r="DR122" s="106">
        <f>IF(DA122&gt;20,DA122,0)</f>
        <v>73.02956528208928</v>
      </c>
      <c r="DS122" s="94">
        <f>IF(DF122&gt;20,DF122,IF(DI122&gt;20,DI122,IF(DJ122&gt;20,DJ122,0)))</f>
        <v>0</v>
      </c>
      <c r="DT122" s="106">
        <f>IF(DB122&gt;20,DB122,0)</f>
        <v>98.1897866342767</v>
      </c>
      <c r="DU122" s="94">
        <f>IF(DK122&gt;20,DK122,0)</f>
        <v>0</v>
      </c>
      <c r="DV122" s="106">
        <f>IF(DC122&gt;20,DC122,0)</f>
        <v>0</v>
      </c>
      <c r="DW122" s="107">
        <f>IF(DD122&gt;20,DD122,0)</f>
        <v>0</v>
      </c>
      <c r="DX122" s="54" t="str">
        <f>IF(DS122&gt;0,"K/Fe/Mn",IF(DR122+DQ122=0,"Na",IF(DP122+DQ122=0,"Ca",IF(DP122+DR122=0,"Mg",IF(DQ122=0,IF(DP122&gt;DR122,"Na-Ca","Ca-Na"),IF(DR122=0,IF(DP122&gt;DQ122,"Na-Mg","Mg-Na"),IF(DP122=0,IF(DR122&gt;DQ122,"Ca-Mg","Mg-Ca"),IF(DP122&gt;DR122,IF(DP122&gt;DQ122,IF(DR122&gt;DQ122,"Na-Ca-Mg","Na-Mg-Ca"),"Mg-Na-Ca"),IF(DR122&gt;DP122,IF(DR122&gt;DQ122,IF(DP122&gt;DQ122,"Ca-Na-Mg","Ca-Mg-Na"),"Mg-Ca-Na"),"x")))))))))</f>
        <v>Ca-Mg</v>
      </c>
      <c r="DY122" s="92" t="str">
        <f>IF(DU122&gt;0,"NO3",IF(DT122+DV122=0,"Cl",IF(DW122+DV122=0,"HCO3",IF(DW122+DT122=0,"SO4",IF(DV122=0,IF(DW122&gt;DT122,"Cl-HCO3","HCO3-Cl"),IF(DT122=0,IF(DW122&gt;DV122,"Cl-SO4","SO4-Cl"),IF(DW122=0,IF(DT122&gt;DV122,"HCO3-SO4","SO4-HCO3"),IF(DW122&gt;DT122,IF(DW122&gt;DV122,IF(DT122&gt;DV122,"Cl-HCO3-SO4","Cl-SO4-HCO3"),"SO4-Cl-HCO3"),IF(DT122&gt;DW122,IF(DT122&gt;DV122,IF(DW122&gt;DV122,"HCO3-Cl-SO4","HCO3-SO4-Cl"),"SO4-HCO3-Cl"),"x")))))))))</f>
        <v>HCO3</v>
      </c>
      <c r="DZ122" s="3"/>
    </row>
    <row r="123" spans="1:130" x14ac:dyDescent="0.2">
      <c r="A123" s="3"/>
      <c r="B123" s="63" t="s">
        <v>264</v>
      </c>
      <c r="C123" s="82" t="s">
        <v>300</v>
      </c>
      <c r="D123" s="70" t="s">
        <v>320</v>
      </c>
      <c r="E123" s="77">
        <v>707400</v>
      </c>
      <c r="F123" s="71">
        <v>5229104</v>
      </c>
      <c r="G123" s="71">
        <v>1970</v>
      </c>
      <c r="H123" s="75">
        <v>43341</v>
      </c>
      <c r="I123" s="67">
        <v>5.9</v>
      </c>
      <c r="J123" s="111">
        <v>321</v>
      </c>
      <c r="K123" s="112">
        <f t="shared" si="144"/>
        <v>349.73924322800002</v>
      </c>
      <c r="L123" s="64">
        <v>8.92</v>
      </c>
      <c r="M123" s="73">
        <v>294.53714285714284</v>
      </c>
      <c r="N123" s="67">
        <v>7.77</v>
      </c>
      <c r="O123" s="201"/>
      <c r="P123" s="203">
        <v>1.3</v>
      </c>
      <c r="Q123" s="171">
        <v>0</v>
      </c>
      <c r="R123" s="171">
        <v>2.34</v>
      </c>
      <c r="S123" s="174">
        <v>0.66700000000000004</v>
      </c>
      <c r="T123" s="171">
        <v>0.3</v>
      </c>
      <c r="U123" s="171">
        <v>2.323</v>
      </c>
      <c r="V123" s="171">
        <v>64.978999999999999</v>
      </c>
      <c r="W123" s="171">
        <v>0.45500000000000002</v>
      </c>
      <c r="X123" s="171">
        <v>0.01</v>
      </c>
      <c r="Y123" s="171">
        <v>3.4790000000000001</v>
      </c>
      <c r="Z123" s="172">
        <v>9.5000000000000001E-2</v>
      </c>
      <c r="AA123" s="171">
        <v>0</v>
      </c>
      <c r="AB123" s="171">
        <v>1.8979999999999999</v>
      </c>
      <c r="AC123" s="171">
        <v>0</v>
      </c>
      <c r="AD123" s="171">
        <v>6.7839999999999998</v>
      </c>
      <c r="AE123" s="208">
        <v>204.5293192</v>
      </c>
      <c r="AF123" s="182">
        <v>1.75</v>
      </c>
      <c r="AG123" s="182">
        <v>0.03</v>
      </c>
      <c r="AH123" s="182">
        <v>0.02</v>
      </c>
      <c r="AI123" s="182">
        <v>0.12</v>
      </c>
      <c r="AJ123" s="182">
        <v>0.03</v>
      </c>
      <c r="AK123" s="182">
        <v>0.63</v>
      </c>
      <c r="AL123" s="182">
        <v>0</v>
      </c>
      <c r="AM123" s="182">
        <v>0.27</v>
      </c>
      <c r="AN123" s="182">
        <v>1.54</v>
      </c>
      <c r="AO123" s="182">
        <v>1.97</v>
      </c>
      <c r="AP123" s="182">
        <v>0.1</v>
      </c>
      <c r="AQ123" s="182">
        <v>0.49</v>
      </c>
      <c r="AR123" s="182"/>
      <c r="AS123" s="182">
        <v>0</v>
      </c>
      <c r="AT123" s="182">
        <v>0</v>
      </c>
      <c r="AU123" s="182">
        <v>0.01</v>
      </c>
      <c r="AV123" s="182">
        <v>0.05</v>
      </c>
      <c r="AW123" s="182">
        <v>1.54</v>
      </c>
      <c r="AX123" s="182">
        <v>0</v>
      </c>
      <c r="AY123" s="182">
        <v>0.01</v>
      </c>
      <c r="AZ123" s="183">
        <v>0.25</v>
      </c>
      <c r="BA123" s="45">
        <f t="shared" si="149"/>
        <v>287.8681292</v>
      </c>
      <c r="BB123" s="49">
        <f t="shared" si="150"/>
        <v>7.3223824835195011</v>
      </c>
      <c r="BC123" s="210">
        <f t="shared" si="148"/>
        <v>-1.9274260334571791</v>
      </c>
      <c r="BD123" s="215" t="str">
        <f t="shared" si="99"/>
        <v>Ca</v>
      </c>
      <c r="BE123" s="44" t="str">
        <f t="shared" si="100"/>
        <v>HCO3</v>
      </c>
      <c r="BF123" s="213"/>
      <c r="BG123" s="101">
        <f t="shared" si="151"/>
        <v>2.34</v>
      </c>
      <c r="BH123" s="101">
        <f t="shared" si="152"/>
        <v>2.323</v>
      </c>
      <c r="BI123" s="101">
        <f t="shared" si="153"/>
        <v>64.978999999999999</v>
      </c>
      <c r="BJ123" s="101">
        <f t="shared" si="154"/>
        <v>204.5293192</v>
      </c>
      <c r="BK123" s="101">
        <f t="shared" si="155"/>
        <v>6.7839999999999998</v>
      </c>
      <c r="BL123" s="102">
        <f t="shared" si="156"/>
        <v>3.4790000000000001</v>
      </c>
      <c r="BM123" s="101">
        <f t="shared" si="157"/>
        <v>0</v>
      </c>
      <c r="BN123" s="101">
        <f t="shared" si="158"/>
        <v>0.3</v>
      </c>
      <c r="BO123" s="101">
        <f t="shared" si="159"/>
        <v>0.45500000000000002</v>
      </c>
      <c r="BP123" s="101">
        <f t="shared" si="160"/>
        <v>0.66700000000000004</v>
      </c>
      <c r="BQ123" s="101">
        <f t="shared" si="161"/>
        <v>2.9999999999999997E-5</v>
      </c>
      <c r="BR123" s="101">
        <f t="shared" si="162"/>
        <v>6.3000000000000003E-4</v>
      </c>
      <c r="BS123" s="101">
        <f t="shared" si="163"/>
        <v>1.8979999999999999</v>
      </c>
      <c r="BT123" s="101">
        <f t="shared" si="164"/>
        <v>9.5000000000000001E-2</v>
      </c>
      <c r="BU123" s="101">
        <f t="shared" si="165"/>
        <v>0</v>
      </c>
      <c r="BV123" s="101">
        <f t="shared" si="166"/>
        <v>0.01</v>
      </c>
      <c r="BW123" s="103">
        <f t="shared" si="167"/>
        <v>0</v>
      </c>
      <c r="BX123" s="101">
        <f>BG123/Constants!C$6*Constants!D$6</f>
        <v>0.10178426954562458</v>
      </c>
      <c r="BY123" s="101">
        <f>BH123/Constants!C$9*Constants!D$9</f>
        <v>0.19115408352190907</v>
      </c>
      <c r="BZ123" s="101">
        <f>BI123/Constants!C$10*Constants!D$10</f>
        <v>3.2426268775887017</v>
      </c>
      <c r="CA123" s="101">
        <f>BJ123/Constants!C$21*Constants!D$21</f>
        <v>3.3520000000000003</v>
      </c>
      <c r="CB123" s="101">
        <f>BK123/Constants!C$20*Constants!D$20</f>
        <v>0.14124123227978422</v>
      </c>
      <c r="CC123" s="102">
        <f>BL123/Constants!C$15*Constants!D$15</f>
        <v>9.8129918483626205E-2</v>
      </c>
      <c r="CD123" s="102">
        <f>BM123/Constants!C$5*Constants!D$5</f>
        <v>0</v>
      </c>
      <c r="CE123" s="101">
        <f>BN123/Constants!C$8*Constants!D$8</f>
        <v>7.6729678783988044E-3</v>
      </c>
      <c r="CF123" s="102">
        <f>BO123/Constants!C$11*Constants!D$11</f>
        <v>1.0385756676557863E-2</v>
      </c>
      <c r="CG123" s="102">
        <f>BP123/Constants!C$7*Constants!D$7</f>
        <v>3.6976876978429232E-2</v>
      </c>
      <c r="CH123" s="101">
        <f>BQ123/Constants!C$13*Constants!D$13</f>
        <v>1.0939921597228552E-6</v>
      </c>
      <c r="CI123" s="101">
        <f>BR123/Constants!C$12*Constants!D$12</f>
        <v>2.2562449637389203E-5</v>
      </c>
      <c r="CJ123" s="101">
        <f>BS123/Constants!C$18*Constants!D$18</f>
        <v>3.0610484010134682E-2</v>
      </c>
      <c r="CK123" s="101">
        <f>BT123/Constants!D$18*Constants!E$18</f>
        <v>0.10924999999999999</v>
      </c>
      <c r="CL123" s="101">
        <f>BU123/Constants!C$19*Constants!D$19</f>
        <v>0</v>
      </c>
      <c r="CM123" s="102">
        <f>BV123/Constants!C$14/Constants!D$14</f>
        <v>5.2636011453596092E-4</v>
      </c>
      <c r="CN123" s="102">
        <f>BW123/Constants!C$17/Constants!D$17</f>
        <v>0</v>
      </c>
      <c r="CO123" s="217">
        <f t="shared" si="147"/>
        <v>-1.9274260334571791</v>
      </c>
      <c r="CP123" s="104">
        <f t="shared" si="168"/>
        <v>1.9274260334571791</v>
      </c>
      <c r="CQ123" s="106">
        <f>R123*Constants!E$6</f>
        <v>5.0544000000000002</v>
      </c>
      <c r="CR123" s="106">
        <f>T123*Constants!E$8</f>
        <v>0.55200000000000005</v>
      </c>
      <c r="CS123" s="106">
        <f>U123*Constants!E$9</f>
        <v>8.8738599999999987</v>
      </c>
      <c r="CT123" s="106">
        <f>V123*Constants!E$10</f>
        <v>168.94540000000001</v>
      </c>
      <c r="CU123" s="106">
        <f>AE123*Constants!E$21</f>
        <v>146.238463228</v>
      </c>
      <c r="CV123" s="106">
        <f>AB123*Constants!E$18</f>
        <v>2.1826999999999996</v>
      </c>
      <c r="CW123" s="106">
        <f>AD123*Constants!E$20</f>
        <v>10.44736</v>
      </c>
      <c r="CX123" s="107">
        <f>Y123*Constants!E$15</f>
        <v>7.4450600000000007</v>
      </c>
      <c r="CY123" s="218">
        <f t="shared" si="169"/>
        <v>2.8347233153422873</v>
      </c>
      <c r="CZ123" s="102">
        <f t="shared" si="170"/>
        <v>5.3237002122371271</v>
      </c>
      <c r="DA123" s="102">
        <f t="shared" si="171"/>
        <v>90.308159147676363</v>
      </c>
      <c r="DB123" s="102">
        <f t="shared" si="172"/>
        <v>89.823616766995897</v>
      </c>
      <c r="DC123" s="102">
        <f t="shared" si="173"/>
        <v>3.7848443675410461</v>
      </c>
      <c r="DD123" s="102">
        <f t="shared" si="174"/>
        <v>2.6295895558621081</v>
      </c>
      <c r="DE123" s="102">
        <f t="shared" si="175"/>
        <v>0</v>
      </c>
      <c r="DF123" s="102">
        <f t="shared" si="176"/>
        <v>0.21369452313080473</v>
      </c>
      <c r="DG123" s="102">
        <f t="shared" si="177"/>
        <v>0.28924652826941638</v>
      </c>
      <c r="DH123" s="102">
        <f t="shared" si="178"/>
        <v>1.0298174341400743</v>
      </c>
      <c r="DI123" s="102">
        <f t="shared" si="179"/>
        <v>3.0468019231379862E-5</v>
      </c>
      <c r="DJ123" s="102">
        <f t="shared" si="180"/>
        <v>6.2837118470132701E-4</v>
      </c>
      <c r="DK123" s="102">
        <f t="shared" si="181"/>
        <v>0.82026980452821996</v>
      </c>
      <c r="DL123" s="102">
        <f t="shared" si="182"/>
        <v>2.9275746216570102</v>
      </c>
      <c r="DM123" s="102">
        <f t="shared" si="183"/>
        <v>0</v>
      </c>
      <c r="DN123" s="102">
        <f t="shared" si="184"/>
        <v>1.4104883415725003E-2</v>
      </c>
      <c r="DO123" s="102">
        <f t="shared" si="185"/>
        <v>0</v>
      </c>
      <c r="DP123" s="105">
        <f t="shared" si="186"/>
        <v>0</v>
      </c>
      <c r="DQ123" s="106">
        <f t="shared" si="187"/>
        <v>0</v>
      </c>
      <c r="DR123" s="106">
        <f t="shared" si="188"/>
        <v>90.308159147676363</v>
      </c>
      <c r="DS123" s="94">
        <f t="shared" si="189"/>
        <v>0</v>
      </c>
      <c r="DT123" s="106">
        <f t="shared" si="190"/>
        <v>89.823616766995897</v>
      </c>
      <c r="DU123" s="94">
        <f t="shared" si="141"/>
        <v>0</v>
      </c>
      <c r="DV123" s="106">
        <f t="shared" si="191"/>
        <v>0</v>
      </c>
      <c r="DW123" s="107">
        <f t="shared" si="192"/>
        <v>0</v>
      </c>
      <c r="DX123" s="54" t="str">
        <f t="shared" si="145"/>
        <v>Ca</v>
      </c>
      <c r="DY123" s="92" t="str">
        <f t="shared" si="146"/>
        <v>HCO3</v>
      </c>
    </row>
    <row r="124" spans="1:130" x14ac:dyDescent="0.2">
      <c r="B124" s="63" t="s">
        <v>265</v>
      </c>
      <c r="C124" s="82" t="s">
        <v>304</v>
      </c>
      <c r="D124" s="70" t="s">
        <v>320</v>
      </c>
      <c r="E124" s="77">
        <v>707440</v>
      </c>
      <c r="F124" s="71">
        <v>5229443</v>
      </c>
      <c r="G124" s="71">
        <v>1998</v>
      </c>
      <c r="H124" s="75">
        <v>43341</v>
      </c>
      <c r="I124" s="67">
        <v>6</v>
      </c>
      <c r="J124" s="111">
        <v>234</v>
      </c>
      <c r="K124" s="112">
        <f t="shared" si="144"/>
        <v>249.08017266000002</v>
      </c>
      <c r="L124" s="64">
        <v>9</v>
      </c>
      <c r="M124" s="73">
        <v>299.46373626373622</v>
      </c>
      <c r="N124" s="67">
        <v>4.5999999999999996</v>
      </c>
      <c r="O124" s="201"/>
      <c r="P124" s="203">
        <v>0.05</v>
      </c>
      <c r="Q124" s="171">
        <v>0</v>
      </c>
      <c r="R124" s="171">
        <v>1.5860000000000001</v>
      </c>
      <c r="S124" s="172">
        <v>0.26500000000000001</v>
      </c>
      <c r="T124" s="171">
        <v>0.311</v>
      </c>
      <c r="U124" s="171">
        <v>12.544</v>
      </c>
      <c r="V124" s="171">
        <v>31.114999999999998</v>
      </c>
      <c r="W124" s="171">
        <v>0.22500000000000001</v>
      </c>
      <c r="X124" s="171">
        <v>2.8000000000000001E-2</v>
      </c>
      <c r="Y124" s="171">
        <v>0.53400000000000003</v>
      </c>
      <c r="Z124" s="172">
        <v>0</v>
      </c>
      <c r="AA124" s="171">
        <v>0</v>
      </c>
      <c r="AB124" s="171">
        <v>1.2</v>
      </c>
      <c r="AC124" s="172">
        <v>0</v>
      </c>
      <c r="AD124" s="171">
        <v>4.7350000000000003</v>
      </c>
      <c r="AE124" s="208">
        <v>148.88172400000002</v>
      </c>
      <c r="AF124" s="182">
        <v>1.99</v>
      </c>
      <c r="AG124" s="182">
        <v>0.03</v>
      </c>
      <c r="AH124" s="182">
        <v>0.04</v>
      </c>
      <c r="AI124" s="182">
        <v>0.24</v>
      </c>
      <c r="AJ124" s="182">
        <v>0.24</v>
      </c>
      <c r="AK124" s="182">
        <v>0.73</v>
      </c>
      <c r="AL124" s="182">
        <v>0</v>
      </c>
      <c r="AM124" s="182">
        <v>0.28000000000000003</v>
      </c>
      <c r="AN124" s="182">
        <v>1.84</v>
      </c>
      <c r="AO124" s="182">
        <v>1.34</v>
      </c>
      <c r="AP124" s="182">
        <v>1.82</v>
      </c>
      <c r="AQ124" s="182">
        <v>0.36</v>
      </c>
      <c r="AR124" s="182"/>
      <c r="AS124" s="182">
        <v>0</v>
      </c>
      <c r="AT124" s="182">
        <v>0</v>
      </c>
      <c r="AU124" s="182">
        <v>0</v>
      </c>
      <c r="AV124" s="182">
        <v>0.04</v>
      </c>
      <c r="AW124" s="182">
        <v>3.75</v>
      </c>
      <c r="AX124" s="182">
        <v>0</v>
      </c>
      <c r="AY124" s="182">
        <v>0.04</v>
      </c>
      <c r="AZ124" s="183">
        <v>0.91</v>
      </c>
      <c r="BA124" s="45">
        <f t="shared" si="149"/>
        <v>201.43837400000004</v>
      </c>
      <c r="BB124" s="49">
        <f t="shared" si="150"/>
        <v>5.2562117463324194</v>
      </c>
      <c r="BC124" s="210">
        <f t="shared" si="148"/>
        <v>2.0408238211706475</v>
      </c>
      <c r="BD124" s="215" t="str">
        <f t="shared" si="99"/>
        <v>Ca-Mg</v>
      </c>
      <c r="BE124" s="44" t="str">
        <f t="shared" si="100"/>
        <v>HCO3</v>
      </c>
      <c r="BF124" s="213"/>
      <c r="BG124" s="101">
        <f t="shared" si="151"/>
        <v>1.5860000000000001</v>
      </c>
      <c r="BH124" s="101">
        <f t="shared" si="152"/>
        <v>12.544</v>
      </c>
      <c r="BI124" s="101">
        <f t="shared" si="153"/>
        <v>31.114999999999998</v>
      </c>
      <c r="BJ124" s="101">
        <f t="shared" si="154"/>
        <v>148.88172400000002</v>
      </c>
      <c r="BK124" s="101">
        <f t="shared" si="155"/>
        <v>4.7350000000000003</v>
      </c>
      <c r="BL124" s="102">
        <f t="shared" si="156"/>
        <v>0.53400000000000003</v>
      </c>
      <c r="BM124" s="101">
        <f t="shared" si="157"/>
        <v>0</v>
      </c>
      <c r="BN124" s="101">
        <f t="shared" si="158"/>
        <v>0.311</v>
      </c>
      <c r="BO124" s="101">
        <f t="shared" si="159"/>
        <v>0.22500000000000001</v>
      </c>
      <c r="BP124" s="101">
        <f t="shared" si="160"/>
        <v>0.26500000000000001</v>
      </c>
      <c r="BQ124" s="101">
        <f t="shared" si="161"/>
        <v>2.3999999999999998E-4</v>
      </c>
      <c r="BR124" s="101">
        <f t="shared" si="162"/>
        <v>7.2999999999999996E-4</v>
      </c>
      <c r="BS124" s="101">
        <f t="shared" si="163"/>
        <v>1.2</v>
      </c>
      <c r="BT124" s="101">
        <f t="shared" si="164"/>
        <v>0</v>
      </c>
      <c r="BU124" s="101">
        <f t="shared" si="165"/>
        <v>0</v>
      </c>
      <c r="BV124" s="101">
        <f t="shared" si="166"/>
        <v>2.8000000000000001E-2</v>
      </c>
      <c r="BW124" s="103">
        <f t="shared" si="167"/>
        <v>0</v>
      </c>
      <c r="BX124" s="101">
        <f>BG124/Constants!C$6*Constants!D$6</f>
        <v>6.8987116025367778E-2</v>
      </c>
      <c r="BY124" s="101">
        <f>BH124/Constants!C$9*Constants!D$9</f>
        <v>1.03221559349928</v>
      </c>
      <c r="BZ124" s="101">
        <f>BI124/Constants!C$10*Constants!D$10</f>
        <v>1.5527221917261338</v>
      </c>
      <c r="CA124" s="101">
        <f>BJ124/Constants!C$21*Constants!D$21</f>
        <v>2.4400000000000004</v>
      </c>
      <c r="CB124" s="101">
        <f>BK124/Constants!C$20*Constants!D$20</f>
        <v>9.8581549947638319E-2</v>
      </c>
      <c r="CC124" s="102">
        <f>BL124/Constants!C$15*Constants!D$15</f>
        <v>1.5062195018757227E-2</v>
      </c>
      <c r="CD124" s="102">
        <f>BM124/Constants!C$5*Constants!D$5</f>
        <v>0</v>
      </c>
      <c r="CE124" s="101">
        <f>BN124/Constants!C$8*Constants!D$8</f>
        <v>7.9543100339400947E-3</v>
      </c>
      <c r="CF124" s="102">
        <f>BO124/Constants!C$11*Constants!D$11</f>
        <v>5.1358137411549876E-3</v>
      </c>
      <c r="CG124" s="102">
        <f>BP124/Constants!C$7*Constants!D$7</f>
        <v>1.4690963117366937E-2</v>
      </c>
      <c r="CH124" s="101">
        <f>BQ124/Constants!C$13*Constants!D$13</f>
        <v>8.7519372777828419E-6</v>
      </c>
      <c r="CI124" s="101">
        <f>BR124/Constants!C$12*Constants!D$12</f>
        <v>2.6143790849673201E-5</v>
      </c>
      <c r="CJ124" s="101">
        <f>BS124/Constants!C$18*Constants!D$18</f>
        <v>1.9353309173952379E-2</v>
      </c>
      <c r="CK124" s="101">
        <f>BT124/Constants!D$18*Constants!E$18</f>
        <v>0</v>
      </c>
      <c r="CL124" s="101">
        <f>BU124/Constants!C$19*Constants!D$19</f>
        <v>0</v>
      </c>
      <c r="CM124" s="102">
        <f>BV124/Constants!C$14/Constants!D$14</f>
        <v>1.4738083207006907E-3</v>
      </c>
      <c r="CN124" s="102">
        <f>BW124/Constants!C$17/Constants!D$17</f>
        <v>0</v>
      </c>
      <c r="CO124" s="217">
        <f t="shared" si="147"/>
        <v>2.0408238211706475</v>
      </c>
      <c r="CP124" s="104">
        <f t="shared" si="168"/>
        <v>2.0408238211706475</v>
      </c>
      <c r="CQ124" s="106">
        <f>R124*Constants!E$6</f>
        <v>3.4257600000000004</v>
      </c>
      <c r="CR124" s="106">
        <f>T124*Constants!E$8</f>
        <v>0.57223999999999997</v>
      </c>
      <c r="CS124" s="106">
        <f>U124*Constants!E$9</f>
        <v>47.918080000000003</v>
      </c>
      <c r="CT124" s="106">
        <f>V124*Constants!E$10</f>
        <v>80.899000000000001</v>
      </c>
      <c r="CU124" s="106">
        <f>AE124*Constants!E$21</f>
        <v>106.45043266</v>
      </c>
      <c r="CV124" s="106">
        <f>AB124*Constants!E$18</f>
        <v>1.38</v>
      </c>
      <c r="CW124" s="106">
        <f>AD124*Constants!E$20</f>
        <v>7.2919000000000009</v>
      </c>
      <c r="CX124" s="107">
        <f>Y124*Constants!E$15</f>
        <v>1.1427600000000002</v>
      </c>
      <c r="CY124" s="218">
        <f t="shared" si="169"/>
        <v>2.5724750828938303</v>
      </c>
      <c r="CZ124" s="102">
        <f t="shared" si="170"/>
        <v>38.490504422230757</v>
      </c>
      <c r="DA124" s="102">
        <f t="shared" si="171"/>
        <v>57.899784467044348</v>
      </c>
      <c r="DB124" s="102">
        <f t="shared" si="172"/>
        <v>94.776757258285599</v>
      </c>
      <c r="DC124" s="102">
        <f t="shared" si="173"/>
        <v>3.8291965694806862</v>
      </c>
      <c r="DD124" s="102">
        <f t="shared" si="174"/>
        <v>0.5850598365039803</v>
      </c>
      <c r="DE124" s="102">
        <f t="shared" si="175"/>
        <v>0</v>
      </c>
      <c r="DF124" s="102">
        <f t="shared" si="176"/>
        <v>0.29660994027346982</v>
      </c>
      <c r="DG124" s="102">
        <f t="shared" si="177"/>
        <v>0.19151043906005225</v>
      </c>
      <c r="DH124" s="102">
        <f t="shared" si="178"/>
        <v>0.54781441435009215</v>
      </c>
      <c r="DI124" s="102">
        <f t="shared" si="179"/>
        <v>3.2635283037295212E-4</v>
      </c>
      <c r="DJ124" s="102">
        <f t="shared" si="180"/>
        <v>9.7488131709175165E-4</v>
      </c>
      <c r="DK124" s="102">
        <f t="shared" si="181"/>
        <v>0.75173929742796575</v>
      </c>
      <c r="DL124" s="102">
        <f t="shared" si="182"/>
        <v>0</v>
      </c>
      <c r="DM124" s="102">
        <f t="shared" si="183"/>
        <v>0</v>
      </c>
      <c r="DN124" s="102">
        <f t="shared" si="184"/>
        <v>5.7247038301758556E-2</v>
      </c>
      <c r="DO124" s="102">
        <f t="shared" si="185"/>
        <v>0</v>
      </c>
      <c r="DP124" s="105">
        <f t="shared" si="186"/>
        <v>0</v>
      </c>
      <c r="DQ124" s="106">
        <f t="shared" si="187"/>
        <v>38.490504422230757</v>
      </c>
      <c r="DR124" s="106">
        <f t="shared" si="188"/>
        <v>57.899784467044348</v>
      </c>
      <c r="DS124" s="94">
        <f t="shared" si="189"/>
        <v>0</v>
      </c>
      <c r="DT124" s="106">
        <f t="shared" si="190"/>
        <v>94.776757258285599</v>
      </c>
      <c r="DU124" s="94">
        <f t="shared" si="141"/>
        <v>0</v>
      </c>
      <c r="DV124" s="106">
        <f t="shared" si="191"/>
        <v>0</v>
      </c>
      <c r="DW124" s="107">
        <f t="shared" si="192"/>
        <v>0</v>
      </c>
      <c r="DX124" s="54" t="str">
        <f t="shared" si="145"/>
        <v>Ca-Mg</v>
      </c>
      <c r="DY124" s="92" t="str">
        <f t="shared" si="146"/>
        <v>HCO3</v>
      </c>
    </row>
    <row r="125" spans="1:130" x14ac:dyDescent="0.2">
      <c r="B125" s="63" t="s">
        <v>266</v>
      </c>
      <c r="C125" s="82" t="s">
        <v>304</v>
      </c>
      <c r="D125" s="70" t="s">
        <v>320</v>
      </c>
      <c r="E125" s="77">
        <v>706730</v>
      </c>
      <c r="F125" s="71">
        <v>5228433</v>
      </c>
      <c r="G125" s="71">
        <v>1278</v>
      </c>
      <c r="H125" s="75">
        <v>43343</v>
      </c>
      <c r="I125" s="67">
        <v>10.4</v>
      </c>
      <c r="J125" s="111">
        <v>328</v>
      </c>
      <c r="K125" s="112">
        <f t="shared" si="144"/>
        <v>411.46116967</v>
      </c>
      <c r="L125" s="64">
        <v>8.66</v>
      </c>
      <c r="M125" s="73">
        <v>317.23384615384612</v>
      </c>
      <c r="N125" s="67">
        <v>7.29</v>
      </c>
      <c r="O125" s="201"/>
      <c r="P125" s="203">
        <v>0.1</v>
      </c>
      <c r="Q125" s="171">
        <v>0</v>
      </c>
      <c r="R125" s="171">
        <v>2.2959999999999998</v>
      </c>
      <c r="S125" s="178">
        <v>0.67100000000000004</v>
      </c>
      <c r="T125" s="171">
        <v>10.721</v>
      </c>
      <c r="U125" s="171">
        <v>19.603000000000002</v>
      </c>
      <c r="V125" s="171">
        <v>41.302</v>
      </c>
      <c r="W125" s="171">
        <v>0.47199999999999998</v>
      </c>
      <c r="X125" s="171">
        <v>3.1E-2</v>
      </c>
      <c r="Y125" s="171">
        <v>14.241</v>
      </c>
      <c r="Z125" s="171">
        <v>0</v>
      </c>
      <c r="AA125" s="171">
        <v>0.03</v>
      </c>
      <c r="AB125" s="171">
        <v>0.97</v>
      </c>
      <c r="AC125" s="172">
        <v>0</v>
      </c>
      <c r="AD125" s="171">
        <v>33.527000000000001</v>
      </c>
      <c r="AE125" s="208">
        <v>169.62753799999999</v>
      </c>
      <c r="AF125" s="182">
        <v>2.23</v>
      </c>
      <c r="AG125" s="182">
        <v>7.0000000000000007E-2</v>
      </c>
      <c r="AH125" s="182">
        <v>0.04</v>
      </c>
      <c r="AI125" s="182">
        <v>0.13</v>
      </c>
      <c r="AJ125" s="182">
        <v>0.25</v>
      </c>
      <c r="AK125" s="182">
        <v>1.32</v>
      </c>
      <c r="AL125" s="182">
        <v>0</v>
      </c>
      <c r="AM125" s="182">
        <v>0.31</v>
      </c>
      <c r="AN125" s="182">
        <v>1.92</v>
      </c>
      <c r="AO125" s="182">
        <v>1.95</v>
      </c>
      <c r="AP125" s="182">
        <v>0.22</v>
      </c>
      <c r="AQ125" s="182">
        <v>0.26</v>
      </c>
      <c r="AR125" s="182"/>
      <c r="AS125" s="182">
        <v>0.33</v>
      </c>
      <c r="AT125" s="182">
        <v>0</v>
      </c>
      <c r="AU125" s="182">
        <v>0</v>
      </c>
      <c r="AV125" s="182">
        <v>0.1</v>
      </c>
      <c r="AW125" s="182">
        <v>5.74</v>
      </c>
      <c r="AX125" s="182">
        <v>0.05</v>
      </c>
      <c r="AY125" s="182">
        <v>0.14000000000000001</v>
      </c>
      <c r="AZ125" s="183">
        <v>0.53</v>
      </c>
      <c r="BA125" s="45">
        <f t="shared" si="149"/>
        <v>293.50712799999997</v>
      </c>
      <c r="BB125" s="49">
        <f t="shared" si="150"/>
        <v>7.9936319350623419</v>
      </c>
      <c r="BC125" s="210">
        <f t="shared" si="148"/>
        <v>2.4883342011363832</v>
      </c>
      <c r="BD125" s="215" t="str">
        <f t="shared" si="99"/>
        <v>Ca-Mg</v>
      </c>
      <c r="BE125" s="44" t="str">
        <f t="shared" si="100"/>
        <v>HCO3</v>
      </c>
      <c r="BF125" s="213"/>
      <c r="BG125" s="101">
        <f t="shared" si="151"/>
        <v>2.2959999999999998</v>
      </c>
      <c r="BH125" s="101">
        <f t="shared" si="152"/>
        <v>19.603000000000002</v>
      </c>
      <c r="BI125" s="101">
        <f t="shared" si="153"/>
        <v>41.302</v>
      </c>
      <c r="BJ125" s="101">
        <f t="shared" si="154"/>
        <v>169.62753799999999</v>
      </c>
      <c r="BK125" s="101">
        <f t="shared" si="155"/>
        <v>33.527000000000001</v>
      </c>
      <c r="BL125" s="102">
        <f t="shared" si="156"/>
        <v>14.241</v>
      </c>
      <c r="BM125" s="101">
        <f t="shared" si="157"/>
        <v>0</v>
      </c>
      <c r="BN125" s="101">
        <f t="shared" si="158"/>
        <v>10.721</v>
      </c>
      <c r="BO125" s="101">
        <f t="shared" si="159"/>
        <v>0.47199999999999998</v>
      </c>
      <c r="BP125" s="101">
        <f t="shared" si="160"/>
        <v>0.67100000000000004</v>
      </c>
      <c r="BQ125" s="101">
        <f t="shared" si="161"/>
        <v>2.5000000000000001E-4</v>
      </c>
      <c r="BR125" s="101">
        <f t="shared" si="162"/>
        <v>1.32E-3</v>
      </c>
      <c r="BS125" s="101">
        <f t="shared" si="163"/>
        <v>0.97</v>
      </c>
      <c r="BT125" s="101">
        <f t="shared" si="164"/>
        <v>0</v>
      </c>
      <c r="BU125" s="101">
        <f t="shared" si="165"/>
        <v>0</v>
      </c>
      <c r="BV125" s="101">
        <f t="shared" si="166"/>
        <v>3.1E-2</v>
      </c>
      <c r="BW125" s="103">
        <f t="shared" si="167"/>
        <v>0.03</v>
      </c>
      <c r="BX125" s="101">
        <f>BG125/Constants!C$6*Constants!D$6</f>
        <v>9.9870377297758134E-2</v>
      </c>
      <c r="BY125" s="101">
        <f>BH125/Constants!C$9*Constants!D$9</f>
        <v>1.6130837276280603</v>
      </c>
      <c r="BZ125" s="101">
        <f>BI125/Constants!C$10*Constants!D$10</f>
        <v>2.0610808922600925</v>
      </c>
      <c r="CA125" s="101">
        <f>BJ125/Constants!C$21*Constants!D$21</f>
        <v>2.78</v>
      </c>
      <c r="CB125" s="101">
        <f>BK125/Constants!C$20*Constants!D$20</f>
        <v>0.69802399685205274</v>
      </c>
      <c r="CC125" s="102">
        <f>BL125/Constants!C$15*Constants!D$15</f>
        <v>0.40168674019123907</v>
      </c>
      <c r="CD125" s="102">
        <f>BM125/Constants!C$5*Constants!D$5</f>
        <v>0</v>
      </c>
      <c r="CE125" s="101">
        <f>BN125/Constants!C$8*Constants!D$8</f>
        <v>0.27420629541437863</v>
      </c>
      <c r="CF125" s="102">
        <f>BO125/Constants!C$11*Constants!D$11</f>
        <v>1.0773795937000683E-2</v>
      </c>
      <c r="CG125" s="102">
        <f>BP125/Constants!C$7*Constants!D$7</f>
        <v>3.7198627365106471E-2</v>
      </c>
      <c r="CH125" s="101">
        <f>BQ125/Constants!C$13*Constants!D$13</f>
        <v>9.1166013310237939E-6</v>
      </c>
      <c r="CI125" s="101">
        <f>BR125/Constants!C$12*Constants!D$12</f>
        <v>4.7273704002148806E-5</v>
      </c>
      <c r="CJ125" s="101">
        <f>BS125/Constants!C$18*Constants!D$18</f>
        <v>1.5643924915611507E-2</v>
      </c>
      <c r="CK125" s="101">
        <f>BT125/Constants!D$18*Constants!E$18</f>
        <v>0</v>
      </c>
      <c r="CL125" s="101">
        <f>BU125/Constants!C$19*Constants!D$19</f>
        <v>0</v>
      </c>
      <c r="CM125" s="102">
        <f>BV125/Constants!C$14/Constants!D$14</f>
        <v>1.6317163550614788E-3</v>
      </c>
      <c r="CN125" s="102">
        <f>BW125/Constants!C$17/Constants!D$17</f>
        <v>3.7545054064877856E-4</v>
      </c>
      <c r="CO125" s="217">
        <f t="shared" si="147"/>
        <v>2.4883342011363832</v>
      </c>
      <c r="CP125" s="104">
        <f t="shared" si="168"/>
        <v>2.4883342011363832</v>
      </c>
      <c r="CQ125" s="106">
        <f>R125*Constants!E$6</f>
        <v>4.9593600000000002</v>
      </c>
      <c r="CR125" s="106">
        <f>T125*Constants!E$8</f>
        <v>19.72664</v>
      </c>
      <c r="CS125" s="106">
        <f>U125*Constants!E$9</f>
        <v>74.883459999999999</v>
      </c>
      <c r="CT125" s="106">
        <f>V125*Constants!E$10</f>
        <v>107.3852</v>
      </c>
      <c r="CU125" s="106">
        <f>AE125*Constants!E$21</f>
        <v>121.28368966999999</v>
      </c>
      <c r="CV125" s="106">
        <f>AB125*Constants!E$18</f>
        <v>1.1154999999999999</v>
      </c>
      <c r="CW125" s="106">
        <f>AD125*Constants!E$20</f>
        <v>51.63158</v>
      </c>
      <c r="CX125" s="107">
        <f>Y125*Constants!E$15</f>
        <v>30.475740000000002</v>
      </c>
      <c r="CY125" s="218">
        <f t="shared" si="169"/>
        <v>2.4380808566898131</v>
      </c>
      <c r="CZ125" s="102">
        <f t="shared" si="170"/>
        <v>39.379330117501226</v>
      </c>
      <c r="DA125" s="102">
        <f t="shared" si="171"/>
        <v>50.31603968538618</v>
      </c>
      <c r="DB125" s="102">
        <f t="shared" si="172"/>
        <v>71.330302960785332</v>
      </c>
      <c r="DC125" s="102">
        <f t="shared" si="173"/>
        <v>17.91016660768172</v>
      </c>
      <c r="DD125" s="102">
        <f t="shared" si="174"/>
        <v>10.306631968766672</v>
      </c>
      <c r="DE125" s="102">
        <f t="shared" si="175"/>
        <v>0</v>
      </c>
      <c r="DF125" s="102">
        <f t="shared" si="176"/>
        <v>6.6940482025057424</v>
      </c>
      <c r="DG125" s="102">
        <f t="shared" si="177"/>
        <v>0.2630147831480506</v>
      </c>
      <c r="DH125" s="102">
        <f t="shared" si="178"/>
        <v>0.90810972911023291</v>
      </c>
      <c r="DI125" s="102">
        <f t="shared" si="179"/>
        <v>2.2255859830160995E-4</v>
      </c>
      <c r="DJ125" s="102">
        <f t="shared" si="180"/>
        <v>1.1540670604340139E-3</v>
      </c>
      <c r="DK125" s="102">
        <f t="shared" si="181"/>
        <v>0.40139780709580819</v>
      </c>
      <c r="DL125" s="102">
        <f t="shared" si="182"/>
        <v>0</v>
      </c>
      <c r="DM125" s="102">
        <f t="shared" si="183"/>
        <v>0</v>
      </c>
      <c r="DN125" s="102">
        <f t="shared" si="184"/>
        <v>4.186720214122433E-2</v>
      </c>
      <c r="DO125" s="102">
        <f t="shared" si="185"/>
        <v>9.6334535292331019E-3</v>
      </c>
      <c r="DP125" s="105">
        <f t="shared" si="186"/>
        <v>0</v>
      </c>
      <c r="DQ125" s="106">
        <f t="shared" si="187"/>
        <v>39.379330117501226</v>
      </c>
      <c r="DR125" s="106">
        <f t="shared" si="188"/>
        <v>50.31603968538618</v>
      </c>
      <c r="DS125" s="94">
        <f t="shared" si="189"/>
        <v>0</v>
      </c>
      <c r="DT125" s="106">
        <f t="shared" si="190"/>
        <v>71.330302960785332</v>
      </c>
      <c r="DU125" s="94">
        <f t="shared" si="141"/>
        <v>0</v>
      </c>
      <c r="DV125" s="106">
        <f t="shared" si="191"/>
        <v>0</v>
      </c>
      <c r="DW125" s="107">
        <f t="shared" si="192"/>
        <v>0</v>
      </c>
      <c r="DX125" s="54" t="str">
        <f t="shared" si="145"/>
        <v>Ca-Mg</v>
      </c>
      <c r="DY125" s="92" t="str">
        <f t="shared" si="146"/>
        <v>HCO3</v>
      </c>
    </row>
    <row r="126" spans="1:130" x14ac:dyDescent="0.2">
      <c r="B126" s="63" t="s">
        <v>267</v>
      </c>
      <c r="C126" s="82" t="s">
        <v>301</v>
      </c>
      <c r="D126" s="70" t="s">
        <v>320</v>
      </c>
      <c r="E126" s="77">
        <v>709529</v>
      </c>
      <c r="F126" s="71">
        <v>5227798</v>
      </c>
      <c r="G126" s="71">
        <v>1670</v>
      </c>
      <c r="H126" s="75">
        <v>43339</v>
      </c>
      <c r="I126" s="67">
        <v>6.4</v>
      </c>
      <c r="J126" s="111">
        <v>416</v>
      </c>
      <c r="K126" s="112">
        <f t="shared" si="144"/>
        <v>480.72943999999995</v>
      </c>
      <c r="L126" s="64">
        <v>7.13</v>
      </c>
      <c r="M126" s="73">
        <v>485.17010989010987</v>
      </c>
      <c r="N126" s="67">
        <v>8.32</v>
      </c>
      <c r="O126" s="201">
        <v>83.19</v>
      </c>
      <c r="P126" s="203">
        <v>0.08</v>
      </c>
      <c r="Q126" s="171">
        <v>1.2999999999999999E-2</v>
      </c>
      <c r="R126" s="171">
        <v>1.153</v>
      </c>
      <c r="S126" s="172">
        <v>7.0999999999999994E-2</v>
      </c>
      <c r="T126" s="171">
        <v>1.117</v>
      </c>
      <c r="U126" s="171">
        <v>39.604999999999997</v>
      </c>
      <c r="V126" s="171">
        <v>30.861000000000001</v>
      </c>
      <c r="W126" s="171">
        <v>0</v>
      </c>
      <c r="X126" s="171">
        <v>0.11</v>
      </c>
      <c r="Y126" s="171">
        <v>1.534</v>
      </c>
      <c r="Z126" s="172">
        <v>0</v>
      </c>
      <c r="AA126" s="171">
        <v>1.014</v>
      </c>
      <c r="AB126" s="171">
        <v>6.1639999999999997</v>
      </c>
      <c r="AC126" s="172">
        <v>0</v>
      </c>
      <c r="AD126" s="171">
        <v>41.677999999999997</v>
      </c>
      <c r="AE126" s="208">
        <v>237.9</v>
      </c>
      <c r="AF126" s="182">
        <v>0.92</v>
      </c>
      <c r="AG126" s="182">
        <v>0</v>
      </c>
      <c r="AH126" s="182">
        <v>0.02</v>
      </c>
      <c r="AI126" s="182">
        <v>0.09</v>
      </c>
      <c r="AJ126" s="182">
        <v>0.12</v>
      </c>
      <c r="AK126" s="182">
        <v>1.06</v>
      </c>
      <c r="AL126" s="182">
        <v>0.01</v>
      </c>
      <c r="AM126" s="182">
        <v>0.27</v>
      </c>
      <c r="AN126" s="182">
        <v>6.05</v>
      </c>
      <c r="AO126" s="182">
        <v>6.73</v>
      </c>
      <c r="AP126" s="182">
        <v>0.47</v>
      </c>
      <c r="AQ126" s="182">
        <v>0.19</v>
      </c>
      <c r="AR126" s="182"/>
      <c r="AS126" s="182">
        <v>0</v>
      </c>
      <c r="AT126" s="182">
        <v>0.03</v>
      </c>
      <c r="AU126" s="182">
        <v>0</v>
      </c>
      <c r="AV126" s="182">
        <v>0.8</v>
      </c>
      <c r="AW126" s="182">
        <v>3.94</v>
      </c>
      <c r="AX126" s="182">
        <v>0</v>
      </c>
      <c r="AY126" s="182">
        <v>0.14000000000000001</v>
      </c>
      <c r="AZ126" s="183">
        <v>0.48</v>
      </c>
      <c r="BA126" s="45">
        <f t="shared" si="149"/>
        <v>361.24132000000003</v>
      </c>
      <c r="BB126" s="49">
        <f t="shared" si="150"/>
        <v>9.8114135193167851</v>
      </c>
      <c r="BC126" s="210">
        <f t="shared" si="148"/>
        <v>-0.45021740241043645</v>
      </c>
      <c r="BD126" s="215" t="str">
        <f t="shared" si="99"/>
        <v>Mg-Ca</v>
      </c>
      <c r="BE126" s="44" t="str">
        <f t="shared" si="100"/>
        <v>HCO3</v>
      </c>
      <c r="BF126" s="213"/>
      <c r="BG126" s="101">
        <f t="shared" si="151"/>
        <v>1.153</v>
      </c>
      <c r="BH126" s="101">
        <f t="shared" si="152"/>
        <v>39.604999999999997</v>
      </c>
      <c r="BI126" s="101">
        <f t="shared" si="153"/>
        <v>30.861000000000001</v>
      </c>
      <c r="BJ126" s="101">
        <f t="shared" si="154"/>
        <v>237.9</v>
      </c>
      <c r="BK126" s="101">
        <f t="shared" si="155"/>
        <v>41.677999999999997</v>
      </c>
      <c r="BL126" s="102">
        <f t="shared" si="156"/>
        <v>1.534</v>
      </c>
      <c r="BM126" s="101">
        <f t="shared" si="157"/>
        <v>1.2999999999999999E-2</v>
      </c>
      <c r="BN126" s="101">
        <f t="shared" si="158"/>
        <v>1.117</v>
      </c>
      <c r="BO126" s="101">
        <f t="shared" si="159"/>
        <v>0</v>
      </c>
      <c r="BP126" s="101">
        <f t="shared" si="160"/>
        <v>7.0999999999999994E-2</v>
      </c>
      <c r="BQ126" s="101">
        <f t="shared" si="161"/>
        <v>1.1999999999999999E-4</v>
      </c>
      <c r="BR126" s="101">
        <f t="shared" si="162"/>
        <v>1.06E-3</v>
      </c>
      <c r="BS126" s="101">
        <f t="shared" si="163"/>
        <v>6.1639999999999997</v>
      </c>
      <c r="BT126" s="101">
        <f t="shared" si="164"/>
        <v>0</v>
      </c>
      <c r="BU126" s="101">
        <f t="shared" si="165"/>
        <v>0</v>
      </c>
      <c r="BV126" s="101">
        <f t="shared" si="166"/>
        <v>0.11</v>
      </c>
      <c r="BW126" s="103">
        <f t="shared" si="167"/>
        <v>1.014</v>
      </c>
      <c r="BX126" s="101">
        <f>BG126/Constants!C$6*Constants!D$6</f>
        <v>5.015267640431844E-2</v>
      </c>
      <c r="BY126" s="101">
        <f>BH126/Constants!C$9*Constants!D$9</f>
        <v>3.2590002057189875</v>
      </c>
      <c r="BZ126" s="101">
        <f>BI126/Constants!C$10*Constants!D$10</f>
        <v>1.5400469085283697</v>
      </c>
      <c r="CA126" s="101">
        <f>BJ126/Constants!C$21*Constants!D$21</f>
        <v>3.8989070277020708</v>
      </c>
      <c r="CB126" s="101">
        <f>BK126/Constants!C$20*Constants!D$20</f>
        <v>0.8677258371103842</v>
      </c>
      <c r="CC126" s="102">
        <f>BL126/Constants!C$15*Constants!D$15</f>
        <v>4.3268552731785745E-2</v>
      </c>
      <c r="CD126" s="102">
        <f>BM126/Constants!C$5*Constants!D$5</f>
        <v>1.8731988472622477E-3</v>
      </c>
      <c r="CE126" s="101">
        <f>BN126/Constants!C$8*Constants!D$8</f>
        <v>2.8569017067238217E-2</v>
      </c>
      <c r="CF126" s="102">
        <f>BO126/Constants!C$11*Constants!D$11</f>
        <v>0</v>
      </c>
      <c r="CG126" s="102">
        <f>BP126/Constants!C$7*Constants!D$7</f>
        <v>3.9360693635209524E-3</v>
      </c>
      <c r="CH126" s="101">
        <f>BQ126/Constants!C$13*Constants!D$13</f>
        <v>4.3759686388914209E-6</v>
      </c>
      <c r="CI126" s="101">
        <f>BR126/Constants!C$12*Constants!D$12</f>
        <v>3.7962216850210403E-5</v>
      </c>
      <c r="CJ126" s="101">
        <f>BS126/Constants!C$18*Constants!D$18</f>
        <v>9.9411498123535391E-2</v>
      </c>
      <c r="CK126" s="101">
        <f>BT126/Constants!D$18*Constants!E$18</f>
        <v>0</v>
      </c>
      <c r="CL126" s="101">
        <f>BU126/Constants!C$19*Constants!D$19</f>
        <v>0</v>
      </c>
      <c r="CM126" s="102">
        <f>BV126/Constants!C$14/Constants!D$14</f>
        <v>5.7899612598955701E-3</v>
      </c>
      <c r="CN126" s="102">
        <f>BW126/Constants!C$17/Constants!D$17</f>
        <v>1.2690228273928714E-2</v>
      </c>
      <c r="CO126" s="217">
        <f t="shared" si="147"/>
        <v>-0.45021740241043645</v>
      </c>
      <c r="CP126" s="104">
        <f t="shared" si="168"/>
        <v>0.45021740241043645</v>
      </c>
      <c r="CQ126" s="106">
        <f>R126*Constants!E$6</f>
        <v>2.4904800000000002</v>
      </c>
      <c r="CR126" s="106">
        <f>T126*Constants!E$8</f>
        <v>2.0552800000000002</v>
      </c>
      <c r="CS126" s="106">
        <f>U126*Constants!E$9</f>
        <v>151.29109999999997</v>
      </c>
      <c r="CT126" s="106">
        <f>V126*Constants!E$10</f>
        <v>80.238600000000005</v>
      </c>
      <c r="CU126" s="106">
        <f>AE126*Constants!E$21</f>
        <v>170.0985</v>
      </c>
      <c r="CV126" s="106">
        <f>AB126*Constants!E$18</f>
        <v>7.0885999999999987</v>
      </c>
      <c r="CW126" s="106">
        <f>AD126*Constants!E$20</f>
        <v>64.184119999999993</v>
      </c>
      <c r="CX126" s="107">
        <f>Y126*Constants!E$15</f>
        <v>3.2827600000000001</v>
      </c>
      <c r="CY126" s="218">
        <f t="shared" si="169"/>
        <v>1.0269568916405043</v>
      </c>
      <c r="CZ126" s="102">
        <f t="shared" si="170"/>
        <v>66.733282470100676</v>
      </c>
      <c r="DA126" s="102">
        <f t="shared" si="171"/>
        <v>31.534942889442302</v>
      </c>
      <c r="DB126" s="102">
        <f t="shared" si="172"/>
        <v>79.120753336549882</v>
      </c>
      <c r="DC126" s="102">
        <f t="shared" si="173"/>
        <v>17.608812273275923</v>
      </c>
      <c r="DD126" s="102">
        <f t="shared" si="174"/>
        <v>0.87805132658903684</v>
      </c>
      <c r="DE126" s="102">
        <f t="shared" si="175"/>
        <v>3.8356765850353948E-2</v>
      </c>
      <c r="DF126" s="102">
        <f t="shared" si="176"/>
        <v>0.58499667551279877</v>
      </c>
      <c r="DG126" s="102">
        <f t="shared" si="177"/>
        <v>0</v>
      </c>
      <c r="DH126" s="102">
        <f t="shared" si="178"/>
        <v>8.0597364859571891E-2</v>
      </c>
      <c r="DI126" s="102">
        <f t="shared" si="179"/>
        <v>8.960501160662501E-5</v>
      </c>
      <c r="DJ126" s="102">
        <f t="shared" si="180"/>
        <v>7.7733758218570298E-4</v>
      </c>
      <c r="DK126" s="102">
        <f t="shared" si="181"/>
        <v>2.0173634728820127</v>
      </c>
      <c r="DL126" s="102">
        <f t="shared" si="182"/>
        <v>0</v>
      </c>
      <c r="DM126" s="102">
        <f t="shared" si="183"/>
        <v>0</v>
      </c>
      <c r="DN126" s="102">
        <f t="shared" si="184"/>
        <v>0.1174960298918373</v>
      </c>
      <c r="DO126" s="102">
        <f t="shared" si="185"/>
        <v>0.2575235608112964</v>
      </c>
      <c r="DP126" s="105">
        <f t="shared" si="186"/>
        <v>0</v>
      </c>
      <c r="DQ126" s="106">
        <f t="shared" si="187"/>
        <v>66.733282470100676</v>
      </c>
      <c r="DR126" s="106">
        <f t="shared" si="188"/>
        <v>31.534942889442302</v>
      </c>
      <c r="DS126" s="94">
        <f t="shared" si="189"/>
        <v>0</v>
      </c>
      <c r="DT126" s="106">
        <f t="shared" si="190"/>
        <v>79.120753336549882</v>
      </c>
      <c r="DU126" s="94">
        <f t="shared" si="141"/>
        <v>0</v>
      </c>
      <c r="DV126" s="106">
        <f t="shared" si="191"/>
        <v>0</v>
      </c>
      <c r="DW126" s="107">
        <f t="shared" si="192"/>
        <v>0</v>
      </c>
      <c r="DX126" s="54" t="str">
        <f t="shared" si="145"/>
        <v>Mg-Ca</v>
      </c>
      <c r="DY126" s="92" t="str">
        <f t="shared" si="146"/>
        <v>HCO3</v>
      </c>
    </row>
    <row r="127" spans="1:130" x14ac:dyDescent="0.2">
      <c r="B127" s="63" t="s">
        <v>268</v>
      </c>
      <c r="C127" s="82" t="s">
        <v>301</v>
      </c>
      <c r="D127" s="70" t="s">
        <v>320</v>
      </c>
      <c r="E127" s="77">
        <v>709638</v>
      </c>
      <c r="F127" s="71">
        <v>5227951</v>
      </c>
      <c r="G127" s="71">
        <v>1744</v>
      </c>
      <c r="H127" s="75">
        <v>43339</v>
      </c>
      <c r="I127" s="67">
        <v>6.8</v>
      </c>
      <c r="J127" s="111">
        <v>860</v>
      </c>
      <c r="K127" s="112">
        <f t="shared" si="144"/>
        <v>1124.5775999999998</v>
      </c>
      <c r="L127" s="64">
        <v>7.31</v>
      </c>
      <c r="M127" s="73">
        <v>482.87648351648352</v>
      </c>
      <c r="N127" s="67">
        <v>7.35</v>
      </c>
      <c r="O127" s="201">
        <v>74.39</v>
      </c>
      <c r="P127" s="203">
        <v>0.125</v>
      </c>
      <c r="Q127" s="171">
        <v>1.2E-2</v>
      </c>
      <c r="R127" s="171">
        <v>1.591</v>
      </c>
      <c r="S127" s="171">
        <v>5.2999999999999999E-2</v>
      </c>
      <c r="T127" s="171">
        <v>2.5019999999999998</v>
      </c>
      <c r="U127" s="171">
        <v>94.897999999999996</v>
      </c>
      <c r="V127" s="171">
        <v>60.667000000000002</v>
      </c>
      <c r="W127" s="171">
        <v>0</v>
      </c>
      <c r="X127" s="171">
        <v>0.114</v>
      </c>
      <c r="Y127" s="171">
        <v>1.2210000000000001</v>
      </c>
      <c r="Z127" s="172">
        <v>0</v>
      </c>
      <c r="AA127" s="171">
        <v>1.7350000000000001</v>
      </c>
      <c r="AB127" s="172">
        <v>1.1080000000000001</v>
      </c>
      <c r="AC127" s="172">
        <v>0</v>
      </c>
      <c r="AD127" s="171">
        <v>186.429</v>
      </c>
      <c r="AE127" s="208">
        <v>427</v>
      </c>
      <c r="AF127" s="182">
        <v>0.67</v>
      </c>
      <c r="AG127" s="182">
        <v>0</v>
      </c>
      <c r="AH127" s="182">
        <v>0.05</v>
      </c>
      <c r="AI127" s="182">
        <v>0.13</v>
      </c>
      <c r="AJ127" s="182">
        <v>0.04</v>
      </c>
      <c r="AK127" s="182">
        <v>1.86</v>
      </c>
      <c r="AL127" s="182">
        <v>6.72</v>
      </c>
      <c r="AM127" s="191">
        <v>56.91</v>
      </c>
      <c r="AN127" s="182">
        <v>1.99</v>
      </c>
      <c r="AO127" s="182">
        <v>6.66</v>
      </c>
      <c r="AP127" s="191">
        <v>88.42</v>
      </c>
      <c r="AQ127" s="182">
        <v>0.31</v>
      </c>
      <c r="AR127" s="182"/>
      <c r="AS127" s="182">
        <v>0</v>
      </c>
      <c r="AT127" s="182">
        <v>0.03</v>
      </c>
      <c r="AU127" s="182">
        <v>0</v>
      </c>
      <c r="AV127" s="191">
        <v>27.77</v>
      </c>
      <c r="AW127" s="182">
        <v>17.32</v>
      </c>
      <c r="AX127" s="182">
        <v>0</v>
      </c>
      <c r="AY127" s="182">
        <v>0.06</v>
      </c>
      <c r="AZ127" s="183">
        <v>9.75</v>
      </c>
      <c r="BA127" s="45">
        <f t="shared" si="149"/>
        <v>777.54869000000008</v>
      </c>
      <c r="BB127" s="49">
        <f t="shared" si="150"/>
        <v>21.933775544352702</v>
      </c>
      <c r="BC127" s="210">
        <f t="shared" si="148"/>
        <v>6.7653085883424904E-2</v>
      </c>
      <c r="BD127" s="215" t="str">
        <f t="shared" si="99"/>
        <v>Mg-Ca</v>
      </c>
      <c r="BE127" s="44" t="str">
        <f t="shared" si="100"/>
        <v>HCO3-SO4</v>
      </c>
      <c r="BF127" s="213"/>
      <c r="BG127" s="101">
        <f t="shared" si="151"/>
        <v>1.591</v>
      </c>
      <c r="BH127" s="101">
        <f t="shared" si="152"/>
        <v>94.897999999999996</v>
      </c>
      <c r="BI127" s="101">
        <f t="shared" si="153"/>
        <v>60.667000000000002</v>
      </c>
      <c r="BJ127" s="101">
        <f t="shared" si="154"/>
        <v>427</v>
      </c>
      <c r="BK127" s="101">
        <f t="shared" si="155"/>
        <v>186.429</v>
      </c>
      <c r="BL127" s="102">
        <f t="shared" si="156"/>
        <v>1.2210000000000001</v>
      </c>
      <c r="BM127" s="101">
        <f t="shared" si="157"/>
        <v>1.2E-2</v>
      </c>
      <c r="BN127" s="101">
        <f t="shared" si="158"/>
        <v>2.5019999999999998</v>
      </c>
      <c r="BO127" s="101">
        <f t="shared" si="159"/>
        <v>0</v>
      </c>
      <c r="BP127" s="101">
        <f t="shared" si="160"/>
        <v>5.2999999999999999E-2</v>
      </c>
      <c r="BQ127" s="101">
        <f t="shared" si="161"/>
        <v>4.0000000000000003E-5</v>
      </c>
      <c r="BR127" s="101">
        <f t="shared" si="162"/>
        <v>1.8600000000000001E-3</v>
      </c>
      <c r="BS127" s="101">
        <f t="shared" si="163"/>
        <v>1.1080000000000001</v>
      </c>
      <c r="BT127" s="101">
        <f t="shared" si="164"/>
        <v>0</v>
      </c>
      <c r="BU127" s="101">
        <f t="shared" si="165"/>
        <v>0</v>
      </c>
      <c r="BV127" s="101">
        <f t="shared" si="166"/>
        <v>0.114</v>
      </c>
      <c r="BW127" s="103">
        <f t="shared" si="167"/>
        <v>1.7350000000000001</v>
      </c>
      <c r="BX127" s="101">
        <f>BG127/Constants!C$6*Constants!D$6</f>
        <v>6.9204603780807145E-2</v>
      </c>
      <c r="BY127" s="101">
        <f>BH127/Constants!C$9*Constants!D$9</f>
        <v>7.8089282040732355</v>
      </c>
      <c r="BZ127" s="101">
        <f>BI127/Constants!C$10*Constants!D$10</f>
        <v>3.0274464793652376</v>
      </c>
      <c r="CA127" s="101">
        <f>BJ127/Constants!C$21*Constants!D$21</f>
        <v>6.9980382548498703</v>
      </c>
      <c r="CB127" s="101">
        <f>BK127/Constants!C$20*Constants!D$20</f>
        <v>3.8814064995117765</v>
      </c>
      <c r="CC127" s="102">
        <f>BL127/Constants!C$15*Constants!D$15</f>
        <v>3.4439962767607815E-2</v>
      </c>
      <c r="CD127" s="102">
        <f>BM127/Constants!C$5*Constants!D$5</f>
        <v>1.7291066282420749E-3</v>
      </c>
      <c r="CE127" s="101">
        <f>BN127/Constants!C$8*Constants!D$8</f>
        <v>6.3992552105846021E-2</v>
      </c>
      <c r="CF127" s="102">
        <f>BO127/Constants!C$11*Constants!D$11</f>
        <v>0</v>
      </c>
      <c r="CG127" s="102">
        <f>BP127/Constants!C$7*Constants!D$7</f>
        <v>2.9381926234733871E-3</v>
      </c>
      <c r="CH127" s="101">
        <f>BQ127/Constants!C$13*Constants!D$13</f>
        <v>1.4586562129638073E-6</v>
      </c>
      <c r="CI127" s="101">
        <f>BR127/Constants!C$12*Constants!D$12</f>
        <v>6.6612946548482408E-5</v>
      </c>
      <c r="CJ127" s="101">
        <f>BS127/Constants!C$18*Constants!D$18</f>
        <v>1.7869555470616034E-2</v>
      </c>
      <c r="CK127" s="101">
        <f>BT127/Constants!D$18*Constants!E$18</f>
        <v>0</v>
      </c>
      <c r="CL127" s="101">
        <f>BU127/Constants!C$19*Constants!D$19</f>
        <v>0</v>
      </c>
      <c r="CM127" s="102">
        <f>BV127/Constants!C$14/Constants!D$14</f>
        <v>6.0005053057099545E-3</v>
      </c>
      <c r="CN127" s="102">
        <f>BW127/Constants!C$17/Constants!D$17</f>
        <v>2.1713556267521028E-2</v>
      </c>
      <c r="CO127" s="217">
        <f t="shared" si="147"/>
        <v>6.7653085883424904E-2</v>
      </c>
      <c r="CP127" s="104">
        <f t="shared" si="168"/>
        <v>6.7653085883424904E-2</v>
      </c>
      <c r="CQ127" s="106">
        <f>R127*Constants!E$6</f>
        <v>3.4365600000000001</v>
      </c>
      <c r="CR127" s="106">
        <f>T127*Constants!E$8</f>
        <v>4.6036799999999998</v>
      </c>
      <c r="CS127" s="106">
        <f>U127*Constants!E$9</f>
        <v>362.51035999999999</v>
      </c>
      <c r="CT127" s="106">
        <f>V127*Constants!E$10</f>
        <v>157.73420000000002</v>
      </c>
      <c r="CU127" s="106">
        <f>AE127*Constants!E$21</f>
        <v>305.30500000000001</v>
      </c>
      <c r="CV127" s="106">
        <f>AB127*Constants!E$18</f>
        <v>1.2742</v>
      </c>
      <c r="CW127" s="106">
        <f>AD127*Constants!E$20</f>
        <v>287.10066</v>
      </c>
      <c r="CX127" s="107">
        <f>Y127*Constants!E$15</f>
        <v>2.6129400000000005</v>
      </c>
      <c r="CY127" s="218">
        <f t="shared" si="169"/>
        <v>0.63060567246207588</v>
      </c>
      <c r="CZ127" s="102">
        <f t="shared" si="170"/>
        <v>71.156457118585053</v>
      </c>
      <c r="DA127" s="102">
        <f t="shared" si="171"/>
        <v>27.586675143894496</v>
      </c>
      <c r="DB127" s="102">
        <f t="shared" si="172"/>
        <v>63.853811530519607</v>
      </c>
      <c r="DC127" s="102">
        <f t="shared" si="173"/>
        <v>35.416010897253351</v>
      </c>
      <c r="DD127" s="102">
        <f t="shared" si="174"/>
        <v>0.31424848101635877</v>
      </c>
      <c r="DE127" s="102">
        <f t="shared" si="175"/>
        <v>1.5755952472682574E-2</v>
      </c>
      <c r="DF127" s="102">
        <f t="shared" si="176"/>
        <v>0.58311245421020741</v>
      </c>
      <c r="DG127" s="102">
        <f t="shared" si="177"/>
        <v>0</v>
      </c>
      <c r="DH127" s="102">
        <f t="shared" si="178"/>
        <v>2.677337682644754E-2</v>
      </c>
      <c r="DI127" s="102">
        <f t="shared" si="179"/>
        <v>1.3291556223346655E-5</v>
      </c>
      <c r="DJ127" s="102">
        <f t="shared" si="180"/>
        <v>6.0698999283247004E-4</v>
      </c>
      <c r="DK127" s="102">
        <f t="shared" si="181"/>
        <v>0.16305129889281533</v>
      </c>
      <c r="DL127" s="102">
        <f t="shared" si="182"/>
        <v>0</v>
      </c>
      <c r="DM127" s="102">
        <f t="shared" si="183"/>
        <v>0</v>
      </c>
      <c r="DN127" s="102">
        <f t="shared" si="184"/>
        <v>5.4751791991583823E-2</v>
      </c>
      <c r="DO127" s="102">
        <f t="shared" si="185"/>
        <v>0.1981260003262679</v>
      </c>
      <c r="DP127" s="105">
        <f t="shared" si="186"/>
        <v>0</v>
      </c>
      <c r="DQ127" s="106">
        <f t="shared" si="187"/>
        <v>71.156457118585053</v>
      </c>
      <c r="DR127" s="106">
        <f t="shared" si="188"/>
        <v>27.586675143894496</v>
      </c>
      <c r="DS127" s="94">
        <f t="shared" si="189"/>
        <v>0</v>
      </c>
      <c r="DT127" s="106">
        <f t="shared" si="190"/>
        <v>63.853811530519607</v>
      </c>
      <c r="DU127" s="94">
        <f t="shared" si="141"/>
        <v>0</v>
      </c>
      <c r="DV127" s="106">
        <f t="shared" si="191"/>
        <v>35.416010897253351</v>
      </c>
      <c r="DW127" s="107">
        <f t="shared" si="192"/>
        <v>0</v>
      </c>
      <c r="DX127" s="54" t="str">
        <f t="shared" si="145"/>
        <v>Mg-Ca</v>
      </c>
      <c r="DY127" s="92" t="str">
        <f t="shared" si="146"/>
        <v>HCO3-SO4</v>
      </c>
    </row>
    <row r="128" spans="1:130" x14ac:dyDescent="0.2">
      <c r="B128" s="63" t="s">
        <v>269</v>
      </c>
      <c r="C128" s="82" t="s">
        <v>305</v>
      </c>
      <c r="D128" s="70" t="s">
        <v>320</v>
      </c>
      <c r="E128" s="77">
        <v>708924</v>
      </c>
      <c r="F128" s="71">
        <v>5229729</v>
      </c>
      <c r="G128" s="71">
        <v>2241</v>
      </c>
      <c r="H128" s="75">
        <v>43341</v>
      </c>
      <c r="I128" s="67">
        <v>11</v>
      </c>
      <c r="J128" s="111">
        <v>305</v>
      </c>
      <c r="K128" s="112">
        <f t="shared" si="144"/>
        <v>327.29205999999994</v>
      </c>
      <c r="L128" s="64">
        <v>7.43</v>
      </c>
      <c r="M128" s="73">
        <v>309.79340659340659</v>
      </c>
      <c r="N128" s="67">
        <v>5.67</v>
      </c>
      <c r="O128" s="201">
        <v>68.12</v>
      </c>
      <c r="P128" s="203">
        <v>7.77E-3</v>
      </c>
      <c r="Q128" s="171">
        <v>0</v>
      </c>
      <c r="R128" s="171">
        <v>1.3069999999999999</v>
      </c>
      <c r="S128" s="171">
        <v>4.5999999999999999E-2</v>
      </c>
      <c r="T128" s="171">
        <v>0.86399999999999999</v>
      </c>
      <c r="U128" s="171">
        <v>9.1859999999999999</v>
      </c>
      <c r="V128" s="171">
        <v>51.289000000000001</v>
      </c>
      <c r="W128" s="171">
        <v>0.41699999999999998</v>
      </c>
      <c r="X128" s="171">
        <v>1.7000000000000001E-2</v>
      </c>
      <c r="Y128" s="171">
        <v>1.581</v>
      </c>
      <c r="Z128" s="171">
        <v>0</v>
      </c>
      <c r="AA128" s="171">
        <v>0.76200000000000001</v>
      </c>
      <c r="AB128" s="171">
        <v>1.1339999999999999</v>
      </c>
      <c r="AC128" s="172">
        <v>0</v>
      </c>
      <c r="AD128" s="171">
        <v>11.143000000000001</v>
      </c>
      <c r="AE128" s="208">
        <v>185.44</v>
      </c>
      <c r="AF128" s="182">
        <v>2.11</v>
      </c>
      <c r="AG128" s="182">
        <v>0</v>
      </c>
      <c r="AH128" s="182">
        <v>0.04</v>
      </c>
      <c r="AI128" s="182">
        <v>0.11</v>
      </c>
      <c r="AJ128" s="182">
        <v>0.09</v>
      </c>
      <c r="AK128" s="182">
        <v>2.17</v>
      </c>
      <c r="AL128" s="182">
        <v>0.01</v>
      </c>
      <c r="AM128" s="182">
        <v>0.28000000000000003</v>
      </c>
      <c r="AN128" s="182">
        <v>1.55</v>
      </c>
      <c r="AO128" s="182">
        <v>2.21</v>
      </c>
      <c r="AP128" s="182">
        <v>0.15</v>
      </c>
      <c r="AQ128" s="182">
        <v>0.17</v>
      </c>
      <c r="AR128" s="182"/>
      <c r="AS128" s="182">
        <v>0</v>
      </c>
      <c r="AT128" s="182">
        <v>0</v>
      </c>
      <c r="AU128" s="182">
        <v>0</v>
      </c>
      <c r="AV128" s="182">
        <v>0.04</v>
      </c>
      <c r="AW128" s="182">
        <v>18.43</v>
      </c>
      <c r="AX128" s="182">
        <v>0</v>
      </c>
      <c r="AY128" s="182">
        <v>0.12</v>
      </c>
      <c r="AZ128" s="183">
        <v>0.31</v>
      </c>
      <c r="BA128" s="45">
        <f t="shared" si="149"/>
        <v>263.21379000000002</v>
      </c>
      <c r="BB128" s="49">
        <f t="shared" si="150"/>
        <v>6.7509088322334474</v>
      </c>
      <c r="BC128" s="210">
        <f t="shared" si="148"/>
        <v>0.91831889863716576</v>
      </c>
      <c r="BD128" s="215" t="str">
        <f t="shared" si="99"/>
        <v>Ca-Mg</v>
      </c>
      <c r="BE128" s="44" t="str">
        <f t="shared" si="100"/>
        <v>HCO3</v>
      </c>
      <c r="BF128" s="213"/>
      <c r="BG128" s="101">
        <f t="shared" si="151"/>
        <v>1.3069999999999999</v>
      </c>
      <c r="BH128" s="101">
        <f t="shared" si="152"/>
        <v>9.1859999999999999</v>
      </c>
      <c r="BI128" s="101">
        <f t="shared" si="153"/>
        <v>51.289000000000001</v>
      </c>
      <c r="BJ128" s="101">
        <f t="shared" si="154"/>
        <v>185.44</v>
      </c>
      <c r="BK128" s="101">
        <f t="shared" si="155"/>
        <v>11.143000000000001</v>
      </c>
      <c r="BL128" s="102">
        <f t="shared" si="156"/>
        <v>1.581</v>
      </c>
      <c r="BM128" s="101">
        <f t="shared" si="157"/>
        <v>0</v>
      </c>
      <c r="BN128" s="101">
        <f t="shared" si="158"/>
        <v>0.86399999999999999</v>
      </c>
      <c r="BO128" s="101">
        <f t="shared" si="159"/>
        <v>0.41699999999999998</v>
      </c>
      <c r="BP128" s="101">
        <f t="shared" si="160"/>
        <v>4.5999999999999999E-2</v>
      </c>
      <c r="BQ128" s="101">
        <f t="shared" si="161"/>
        <v>8.9999999999999992E-5</v>
      </c>
      <c r="BR128" s="101">
        <f t="shared" si="162"/>
        <v>2.1700000000000001E-3</v>
      </c>
      <c r="BS128" s="101">
        <f t="shared" si="163"/>
        <v>1.1339999999999999</v>
      </c>
      <c r="BT128" s="101">
        <f t="shared" si="164"/>
        <v>0</v>
      </c>
      <c r="BU128" s="101">
        <f t="shared" si="165"/>
        <v>0</v>
      </c>
      <c r="BV128" s="101">
        <f t="shared" si="166"/>
        <v>1.7000000000000001E-2</v>
      </c>
      <c r="BW128" s="103">
        <f t="shared" si="167"/>
        <v>0.76200000000000001</v>
      </c>
      <c r="BX128" s="101">
        <f>BG128/Constants!C$6*Constants!D$6</f>
        <v>5.6851299271850994E-2</v>
      </c>
      <c r="BY128" s="101">
        <f>BH128/Constants!C$9*Constants!D$9</f>
        <v>0.75589384900226286</v>
      </c>
      <c r="BZ128" s="101">
        <f>BI128/Constants!C$10*Constants!D$10</f>
        <v>2.5594590548430558</v>
      </c>
      <c r="CA128" s="101">
        <f>BJ128/Constants!C$21*Constants!D$21</f>
        <v>3.0391480421062291</v>
      </c>
      <c r="CB128" s="101">
        <f>BK128/Constants!C$20*Constants!D$20</f>
        <v>0.23199455355153828</v>
      </c>
      <c r="CC128" s="102">
        <f>BL128/Constants!C$15*Constants!D$15</f>
        <v>4.459425154429808E-2</v>
      </c>
      <c r="CD128" s="102">
        <f>BM128/Constants!C$5*Constants!D$5</f>
        <v>0</v>
      </c>
      <c r="CE128" s="101">
        <f>BN128/Constants!C$8*Constants!D$8</f>
        <v>2.2098147489788559E-2</v>
      </c>
      <c r="CF128" s="102">
        <f>BO128/Constants!C$11*Constants!D$11</f>
        <v>9.5183748002739092E-3</v>
      </c>
      <c r="CG128" s="102">
        <f>BP128/Constants!C$7*Constants!D$7</f>
        <v>2.5501294467882227E-3</v>
      </c>
      <c r="CH128" s="101">
        <f>BQ128/Constants!C$13*Constants!D$13</f>
        <v>3.2819764791685659E-6</v>
      </c>
      <c r="CI128" s="101">
        <f>BR128/Constants!C$12*Constants!D$12</f>
        <v>7.7715104306562814E-5</v>
      </c>
      <c r="CJ128" s="101">
        <f>BS128/Constants!C$18*Constants!D$18</f>
        <v>1.8288877169384998E-2</v>
      </c>
      <c r="CK128" s="101">
        <f>BT128/Constants!D$18*Constants!E$18</f>
        <v>0</v>
      </c>
      <c r="CL128" s="101">
        <f>BU128/Constants!C$19*Constants!D$19</f>
        <v>0</v>
      </c>
      <c r="CM128" s="102">
        <f>BV128/Constants!C$14/Constants!D$14</f>
        <v>8.9481219471113365E-4</v>
      </c>
      <c r="CN128" s="102">
        <f>BW128/Constants!C$17/Constants!D$17</f>
        <v>9.5364437324789754E-3</v>
      </c>
      <c r="CO128" s="217">
        <f t="shared" si="147"/>
        <v>0.91831889863716576</v>
      </c>
      <c r="CP128" s="104">
        <f t="shared" si="168"/>
        <v>0.91831889863716576</v>
      </c>
      <c r="CQ128" s="106">
        <f>R128*Constants!E$6</f>
        <v>2.8231199999999999</v>
      </c>
      <c r="CR128" s="106">
        <f>T128*Constants!E$8</f>
        <v>1.5897600000000001</v>
      </c>
      <c r="CS128" s="106">
        <f>U128*Constants!E$9</f>
        <v>35.090519999999998</v>
      </c>
      <c r="CT128" s="106">
        <f>V128*Constants!E$10</f>
        <v>133.35140000000001</v>
      </c>
      <c r="CU128" s="106">
        <f>AE128*Constants!E$21</f>
        <v>132.58959999999999</v>
      </c>
      <c r="CV128" s="106">
        <f>AB128*Constants!E$18</f>
        <v>1.3040999999999998</v>
      </c>
      <c r="CW128" s="106">
        <f>AD128*Constants!E$20</f>
        <v>17.160220000000002</v>
      </c>
      <c r="CX128" s="107">
        <f>Y128*Constants!E$15</f>
        <v>3.38334</v>
      </c>
      <c r="CY128" s="218">
        <f t="shared" si="169"/>
        <v>1.6689300698484975</v>
      </c>
      <c r="CZ128" s="102">
        <f t="shared" si="170"/>
        <v>22.190064085976385</v>
      </c>
      <c r="DA128" s="102">
        <f t="shared" si="171"/>
        <v>75.135629860416998</v>
      </c>
      <c r="DB128" s="102">
        <f t="shared" si="172"/>
        <v>90.871195533657328</v>
      </c>
      <c r="DC128" s="102">
        <f t="shared" si="173"/>
        <v>6.9366882252682611</v>
      </c>
      <c r="DD128" s="102">
        <f t="shared" si="174"/>
        <v>1.3333779386905455</v>
      </c>
      <c r="DE128" s="102">
        <f t="shared" si="175"/>
        <v>0</v>
      </c>
      <c r="DF128" s="102">
        <f t="shared" si="176"/>
        <v>0.64871451147143588</v>
      </c>
      <c r="DG128" s="102">
        <f t="shared" si="177"/>
        <v>0.27942196790092999</v>
      </c>
      <c r="DH128" s="102">
        <f t="shared" si="178"/>
        <v>7.4861749340146791E-2</v>
      </c>
      <c r="DI128" s="102">
        <f t="shared" si="179"/>
        <v>9.6345893669521848E-5</v>
      </c>
      <c r="DJ128" s="102">
        <f t="shared" si="180"/>
        <v>2.2814091519427165E-3</v>
      </c>
      <c r="DK128" s="102">
        <f t="shared" si="181"/>
        <v>0.54684145369846882</v>
      </c>
      <c r="DL128" s="102">
        <f t="shared" si="182"/>
        <v>0</v>
      </c>
      <c r="DM128" s="102">
        <f t="shared" si="183"/>
        <v>0</v>
      </c>
      <c r="DN128" s="102">
        <f t="shared" si="184"/>
        <v>2.6755081616604684E-2</v>
      </c>
      <c r="DO128" s="102">
        <f t="shared" si="185"/>
        <v>0.28514176706878813</v>
      </c>
      <c r="DP128" s="105">
        <f t="shared" si="186"/>
        <v>0</v>
      </c>
      <c r="DQ128" s="106">
        <f t="shared" si="187"/>
        <v>22.190064085976385</v>
      </c>
      <c r="DR128" s="106">
        <f t="shared" si="188"/>
        <v>75.135629860416998</v>
      </c>
      <c r="DS128" s="94">
        <f t="shared" si="189"/>
        <v>0</v>
      </c>
      <c r="DT128" s="106">
        <f t="shared" si="190"/>
        <v>90.871195533657328</v>
      </c>
      <c r="DU128" s="94">
        <f t="shared" si="141"/>
        <v>0</v>
      </c>
      <c r="DV128" s="106">
        <f t="shared" si="191"/>
        <v>0</v>
      </c>
      <c r="DW128" s="107">
        <f t="shared" si="192"/>
        <v>0</v>
      </c>
      <c r="DX128" s="54" t="str">
        <f t="shared" si="145"/>
        <v>Ca-Mg</v>
      </c>
      <c r="DY128" s="92" t="str">
        <f t="shared" si="146"/>
        <v>HCO3</v>
      </c>
    </row>
    <row r="129" spans="1:130" x14ac:dyDescent="0.2">
      <c r="B129" s="63" t="s">
        <v>270</v>
      </c>
      <c r="C129" s="82" t="s">
        <v>300</v>
      </c>
      <c r="D129" s="70" t="s">
        <v>320</v>
      </c>
      <c r="E129" s="77">
        <v>708027</v>
      </c>
      <c r="F129" s="71">
        <v>5228969</v>
      </c>
      <c r="G129" s="71">
        <v>2060</v>
      </c>
      <c r="H129" s="75">
        <v>43341</v>
      </c>
      <c r="I129" s="67">
        <v>12.2</v>
      </c>
      <c r="J129" s="111">
        <v>60</v>
      </c>
      <c r="K129" s="112">
        <f t="shared" si="144"/>
        <v>63.767580000000002</v>
      </c>
      <c r="L129" s="64">
        <v>6.82</v>
      </c>
      <c r="M129" s="73">
        <v>410.91252747252747</v>
      </c>
      <c r="N129" s="67">
        <v>7.07</v>
      </c>
      <c r="O129" s="201">
        <v>85.38</v>
      </c>
      <c r="P129" s="203">
        <v>0.02</v>
      </c>
      <c r="Q129" s="171">
        <v>0</v>
      </c>
      <c r="R129" s="171">
        <v>0.96599999999999997</v>
      </c>
      <c r="S129" s="171">
        <v>1.7999999999999999E-2</v>
      </c>
      <c r="T129" s="171">
        <v>0.14199999999999999</v>
      </c>
      <c r="U129" s="171">
        <v>2.2650000000000001</v>
      </c>
      <c r="V129" s="171">
        <v>8.14</v>
      </c>
      <c r="W129" s="171">
        <v>0</v>
      </c>
      <c r="X129" s="171">
        <v>2.5999999999999999E-2</v>
      </c>
      <c r="Y129" s="171">
        <v>1.0009999999999999</v>
      </c>
      <c r="Z129" s="171">
        <v>0</v>
      </c>
      <c r="AA129" s="171">
        <v>0.17499999999999999</v>
      </c>
      <c r="AB129" s="171">
        <v>0.47299999999999998</v>
      </c>
      <c r="AC129" s="171">
        <v>0</v>
      </c>
      <c r="AD129" s="171">
        <v>1.39</v>
      </c>
      <c r="AE129" s="208">
        <v>37.450000000000003</v>
      </c>
      <c r="AF129" s="182">
        <v>2.14</v>
      </c>
      <c r="AG129" s="182">
        <v>0</v>
      </c>
      <c r="AH129" s="182">
        <v>0.03</v>
      </c>
      <c r="AI129" s="182">
        <v>0.14000000000000001</v>
      </c>
      <c r="AJ129" s="182">
        <v>1.68</v>
      </c>
      <c r="AK129" s="182">
        <v>1.17</v>
      </c>
      <c r="AL129" s="182">
        <v>0</v>
      </c>
      <c r="AM129" s="182">
        <v>0.26</v>
      </c>
      <c r="AN129" s="182">
        <v>1.53</v>
      </c>
      <c r="AO129" s="182">
        <v>1.51</v>
      </c>
      <c r="AP129" s="182">
        <v>0.15</v>
      </c>
      <c r="AQ129" s="182">
        <v>0.02</v>
      </c>
      <c r="AR129" s="182"/>
      <c r="AS129" s="182">
        <v>0</v>
      </c>
      <c r="AT129" s="182">
        <v>0.01</v>
      </c>
      <c r="AU129" s="182">
        <v>0</v>
      </c>
      <c r="AV129" s="182">
        <v>0.12</v>
      </c>
      <c r="AW129" s="182">
        <v>13.86</v>
      </c>
      <c r="AX129" s="182">
        <v>0</v>
      </c>
      <c r="AY129" s="182">
        <v>0.01</v>
      </c>
      <c r="AZ129" s="183">
        <v>0.04</v>
      </c>
      <c r="BA129" s="45">
        <f t="shared" si="149"/>
        <v>52.068670000000004</v>
      </c>
      <c r="BB129" s="49">
        <f t="shared" si="150"/>
        <v>1.321464337228053</v>
      </c>
      <c r="BC129" s="210">
        <f t="shared" si="148"/>
        <v>-3.2375180465902167</v>
      </c>
      <c r="BD129" s="215" t="str">
        <f t="shared" si="99"/>
        <v>Ca-Mg</v>
      </c>
      <c r="BE129" s="44" t="str">
        <f t="shared" si="100"/>
        <v>HCO3</v>
      </c>
      <c r="BF129" s="213"/>
      <c r="BG129" s="101">
        <f t="shared" si="151"/>
        <v>0.96599999999999997</v>
      </c>
      <c r="BH129" s="101">
        <f t="shared" si="152"/>
        <v>2.2650000000000001</v>
      </c>
      <c r="BI129" s="101">
        <f t="shared" si="153"/>
        <v>8.14</v>
      </c>
      <c r="BJ129" s="101">
        <f t="shared" si="154"/>
        <v>37.450000000000003</v>
      </c>
      <c r="BK129" s="101">
        <f t="shared" si="155"/>
        <v>1.39</v>
      </c>
      <c r="BL129" s="102">
        <f t="shared" si="156"/>
        <v>1.0009999999999999</v>
      </c>
      <c r="BM129" s="101">
        <f t="shared" si="157"/>
        <v>0</v>
      </c>
      <c r="BN129" s="101">
        <f t="shared" si="158"/>
        <v>0.14199999999999999</v>
      </c>
      <c r="BO129" s="101">
        <f t="shared" si="159"/>
        <v>0</v>
      </c>
      <c r="BP129" s="101">
        <f t="shared" si="160"/>
        <v>1.7999999999999999E-2</v>
      </c>
      <c r="BQ129" s="101">
        <f t="shared" si="161"/>
        <v>1.6799999999999999E-3</v>
      </c>
      <c r="BR129" s="101">
        <f t="shared" si="162"/>
        <v>1.17E-3</v>
      </c>
      <c r="BS129" s="101">
        <f t="shared" si="163"/>
        <v>0.47299999999999998</v>
      </c>
      <c r="BT129" s="101">
        <f t="shared" si="164"/>
        <v>0</v>
      </c>
      <c r="BU129" s="101">
        <f t="shared" si="165"/>
        <v>0</v>
      </c>
      <c r="BV129" s="101">
        <f t="shared" si="166"/>
        <v>2.5999999999999999E-2</v>
      </c>
      <c r="BW129" s="103">
        <f t="shared" si="167"/>
        <v>0.17499999999999999</v>
      </c>
      <c r="BX129" s="101">
        <f>BG129/Constants!C$6*Constants!D$6</f>
        <v>4.2018634350886049E-2</v>
      </c>
      <c r="BY129" s="101">
        <f>BH129/Constants!C$9*Constants!D$9</f>
        <v>0.18638140300349723</v>
      </c>
      <c r="BZ129" s="101">
        <f>BI129/Constants!C$10*Constants!D$10</f>
        <v>0.40620789460551926</v>
      </c>
      <c r="CA129" s="101">
        <f>BJ129/Constants!C$21*Constants!D$21</f>
        <v>0.61376237153191493</v>
      </c>
      <c r="CB129" s="101">
        <f>BK129/Constants!C$20*Constants!D$20</f>
        <v>2.8939462392231729E-2</v>
      </c>
      <c r="CC129" s="102">
        <f>BL129/Constants!C$15*Constants!D$15</f>
        <v>2.8234564070741541E-2</v>
      </c>
      <c r="CD129" s="102">
        <f>BM129/Constants!C$5*Constants!D$5</f>
        <v>0</v>
      </c>
      <c r="CE129" s="101">
        <f>BN129/Constants!C$8*Constants!D$8</f>
        <v>3.6318714624421007E-3</v>
      </c>
      <c r="CF129" s="102">
        <f>BO129/Constants!C$11*Constants!D$11</f>
        <v>0</v>
      </c>
      <c r="CG129" s="102">
        <f>BP129/Constants!C$7*Constants!D$7</f>
        <v>9.978767400475653E-4</v>
      </c>
      <c r="CH129" s="101">
        <f>BQ129/Constants!C$13*Constants!D$13</f>
        <v>6.1263560944479898E-5</v>
      </c>
      <c r="CI129" s="101">
        <f>BR129/Constants!C$12*Constants!D$12</f>
        <v>4.1901692183722805E-5</v>
      </c>
      <c r="CJ129" s="101">
        <f>BS129/Constants!C$18*Constants!D$18</f>
        <v>7.6284293660662302E-3</v>
      </c>
      <c r="CK129" s="101">
        <f>BT129/Constants!D$18*Constants!E$18</f>
        <v>0</v>
      </c>
      <c r="CL129" s="101">
        <f>BU129/Constants!C$19*Constants!D$19</f>
        <v>0</v>
      </c>
      <c r="CM129" s="102">
        <f>BV129/Constants!C$14/Constants!D$14</f>
        <v>1.3685362977934983E-3</v>
      </c>
      <c r="CN129" s="102">
        <f>BW129/Constants!C$17/Constants!D$17</f>
        <v>2.1901281537845415E-3</v>
      </c>
      <c r="CO129" s="217">
        <f t="shared" si="147"/>
        <v>-3.2375180465902167</v>
      </c>
      <c r="CP129" s="104">
        <f t="shared" si="168"/>
        <v>3.2375180465902167</v>
      </c>
      <c r="CQ129" s="106">
        <f>R129*Constants!E$6</f>
        <v>2.08656</v>
      </c>
      <c r="CR129" s="106">
        <f>T129*Constants!E$8</f>
        <v>0.26128000000000001</v>
      </c>
      <c r="CS129" s="106">
        <f>U129*Constants!E$9</f>
        <v>8.6523000000000003</v>
      </c>
      <c r="CT129" s="106">
        <f>V129*Constants!E$10</f>
        <v>21.164000000000001</v>
      </c>
      <c r="CU129" s="106">
        <f>AE129*Constants!E$21</f>
        <v>26.77675</v>
      </c>
      <c r="CV129" s="106">
        <f>AB129*Constants!E$18</f>
        <v>0.54394999999999993</v>
      </c>
      <c r="CW129" s="106">
        <f>AD129*Constants!E$20</f>
        <v>2.1406000000000001</v>
      </c>
      <c r="CX129" s="107">
        <f>Y129*Constants!E$15</f>
        <v>2.1421399999999999</v>
      </c>
      <c r="CY129" s="218">
        <f t="shared" si="169"/>
        <v>6.5721804968642816</v>
      </c>
      <c r="CZ129" s="102">
        <f t="shared" si="170"/>
        <v>29.152118833009048</v>
      </c>
      <c r="DA129" s="102">
        <f t="shared" si="171"/>
        <v>63.535420506649551</v>
      </c>
      <c r="DB129" s="102">
        <f t="shared" si="172"/>
        <v>89.978190005013744</v>
      </c>
      <c r="DC129" s="102">
        <f t="shared" si="173"/>
        <v>4.2425547191365665</v>
      </c>
      <c r="DD129" s="102">
        <f t="shared" si="174"/>
        <v>4.1392159058643339</v>
      </c>
      <c r="DE129" s="102">
        <f t="shared" si="175"/>
        <v>0</v>
      </c>
      <c r="DF129" s="102">
        <f t="shared" si="176"/>
        <v>0.56806498262779914</v>
      </c>
      <c r="DG129" s="102">
        <f t="shared" si="177"/>
        <v>0</v>
      </c>
      <c r="DH129" s="102">
        <f t="shared" si="178"/>
        <v>0.1560789909174386</v>
      </c>
      <c r="DI129" s="102">
        <f t="shared" si="179"/>
        <v>9.582300487099878E-3</v>
      </c>
      <c r="DJ129" s="102">
        <f t="shared" si="180"/>
        <v>6.5538894447593216E-3</v>
      </c>
      <c r="DK129" s="102">
        <f t="shared" si="181"/>
        <v>1.1183355298020943</v>
      </c>
      <c r="DL129" s="102">
        <f t="shared" si="182"/>
        <v>0</v>
      </c>
      <c r="DM129" s="102">
        <f t="shared" si="183"/>
        <v>0</v>
      </c>
      <c r="DN129" s="102">
        <f t="shared" si="184"/>
        <v>0.20062881783429504</v>
      </c>
      <c r="DO129" s="102">
        <f t="shared" si="185"/>
        <v>0.32107502234895213</v>
      </c>
      <c r="DP129" s="105">
        <f t="shared" si="186"/>
        <v>0</v>
      </c>
      <c r="DQ129" s="106">
        <f t="shared" si="187"/>
        <v>29.152118833009048</v>
      </c>
      <c r="DR129" s="106">
        <f t="shared" si="188"/>
        <v>63.535420506649551</v>
      </c>
      <c r="DS129" s="94">
        <f t="shared" si="189"/>
        <v>0</v>
      </c>
      <c r="DT129" s="106">
        <f t="shared" si="190"/>
        <v>89.978190005013744</v>
      </c>
      <c r="DU129" s="94">
        <f t="shared" si="141"/>
        <v>0</v>
      </c>
      <c r="DV129" s="106">
        <f t="shared" si="191"/>
        <v>0</v>
      </c>
      <c r="DW129" s="107">
        <f t="shared" si="192"/>
        <v>0</v>
      </c>
      <c r="DX129" s="54" t="str">
        <f t="shared" si="145"/>
        <v>Ca-Mg</v>
      </c>
      <c r="DY129" s="92" t="str">
        <f t="shared" si="146"/>
        <v>HCO3</v>
      </c>
    </row>
    <row r="130" spans="1:130" x14ac:dyDescent="0.2">
      <c r="B130" s="63" t="s">
        <v>271</v>
      </c>
      <c r="C130" s="82" t="s">
        <v>300</v>
      </c>
      <c r="D130" s="70" t="s">
        <v>320</v>
      </c>
      <c r="E130" s="77">
        <v>708177</v>
      </c>
      <c r="F130" s="71">
        <v>5227836</v>
      </c>
      <c r="G130" s="71">
        <v>1567</v>
      </c>
      <c r="H130" s="75">
        <v>43341</v>
      </c>
      <c r="I130" s="67">
        <v>10.6</v>
      </c>
      <c r="J130" s="111">
        <v>237</v>
      </c>
      <c r="K130" s="112">
        <f t="shared" si="144"/>
        <v>262.27477999999996</v>
      </c>
      <c r="L130" s="64">
        <v>8.19</v>
      </c>
      <c r="M130" s="73">
        <v>463.08703296703294</v>
      </c>
      <c r="N130" s="67">
        <v>7.9</v>
      </c>
      <c r="O130" s="201">
        <v>86.42</v>
      </c>
      <c r="P130" s="203">
        <v>7.0000000000000007E-2</v>
      </c>
      <c r="Q130" s="171">
        <v>0</v>
      </c>
      <c r="R130" s="171">
        <v>0.60399999999999998</v>
      </c>
      <c r="S130" s="171">
        <v>1.9E-2</v>
      </c>
      <c r="T130" s="171">
        <v>0.19</v>
      </c>
      <c r="U130" s="171">
        <v>9.0449999999999999</v>
      </c>
      <c r="V130" s="171">
        <v>35.008000000000003</v>
      </c>
      <c r="W130" s="171">
        <v>0.67700000000000005</v>
      </c>
      <c r="X130" s="171">
        <v>3.2000000000000001E-2</v>
      </c>
      <c r="Y130" s="171">
        <v>0.55900000000000005</v>
      </c>
      <c r="Z130" s="172">
        <v>0</v>
      </c>
      <c r="AA130" s="171">
        <v>0.442</v>
      </c>
      <c r="AB130" s="171">
        <v>0.53800000000000003</v>
      </c>
      <c r="AC130" s="171">
        <v>0</v>
      </c>
      <c r="AD130" s="171">
        <v>33.707000000000001</v>
      </c>
      <c r="AE130" s="208">
        <v>113.74</v>
      </c>
      <c r="AF130" s="182">
        <v>2.9</v>
      </c>
      <c r="AG130" s="182">
        <v>0</v>
      </c>
      <c r="AH130" s="182">
        <v>0.04</v>
      </c>
      <c r="AI130" s="182">
        <v>0.17</v>
      </c>
      <c r="AJ130" s="182">
        <v>0.16</v>
      </c>
      <c r="AK130" s="182">
        <v>2.37</v>
      </c>
      <c r="AL130" s="182">
        <v>0.01</v>
      </c>
      <c r="AM130" s="182">
        <v>0.3</v>
      </c>
      <c r="AN130" s="182">
        <v>1.76</v>
      </c>
      <c r="AO130" s="182">
        <v>1.24</v>
      </c>
      <c r="AP130" s="182">
        <v>0.27</v>
      </c>
      <c r="AQ130" s="182">
        <v>0.37</v>
      </c>
      <c r="AR130" s="182"/>
      <c r="AS130" s="182">
        <v>0</v>
      </c>
      <c r="AT130" s="182">
        <v>0</v>
      </c>
      <c r="AU130" s="182">
        <v>0</v>
      </c>
      <c r="AV130" s="182">
        <v>0.16</v>
      </c>
      <c r="AW130" s="182">
        <v>16.600000000000001</v>
      </c>
      <c r="AX130" s="182">
        <v>0</v>
      </c>
      <c r="AY130" s="182">
        <v>0.13</v>
      </c>
      <c r="AZ130" s="183">
        <v>0.17</v>
      </c>
      <c r="BA130" s="45">
        <f t="shared" si="149"/>
        <v>194.58764999999997</v>
      </c>
      <c r="BB130" s="49">
        <f t="shared" si="150"/>
        <v>5.1365130927311515</v>
      </c>
      <c r="BC130" s="210">
        <f t="shared" si="148"/>
        <v>-1.1386206159332704</v>
      </c>
      <c r="BD130" s="215" t="str">
        <f t="shared" si="99"/>
        <v>Ca-Mg</v>
      </c>
      <c r="BE130" s="44" t="str">
        <f t="shared" si="100"/>
        <v>HCO3-SO4</v>
      </c>
      <c r="BF130" s="213"/>
      <c r="BG130" s="101">
        <f t="shared" si="151"/>
        <v>0.60399999999999998</v>
      </c>
      <c r="BH130" s="101">
        <f t="shared" si="152"/>
        <v>9.0449999999999999</v>
      </c>
      <c r="BI130" s="101">
        <f t="shared" si="153"/>
        <v>35.008000000000003</v>
      </c>
      <c r="BJ130" s="101">
        <f t="shared" si="154"/>
        <v>113.74</v>
      </c>
      <c r="BK130" s="101">
        <f t="shared" si="155"/>
        <v>33.707000000000001</v>
      </c>
      <c r="BL130" s="102">
        <f t="shared" si="156"/>
        <v>0.55900000000000005</v>
      </c>
      <c r="BM130" s="101">
        <f t="shared" si="157"/>
        <v>0</v>
      </c>
      <c r="BN130" s="101">
        <f t="shared" si="158"/>
        <v>0.19</v>
      </c>
      <c r="BO130" s="101">
        <f t="shared" si="159"/>
        <v>0.67700000000000005</v>
      </c>
      <c r="BP130" s="101">
        <f t="shared" si="160"/>
        <v>1.9E-2</v>
      </c>
      <c r="BQ130" s="101">
        <f t="shared" si="161"/>
        <v>1.6000000000000001E-4</v>
      </c>
      <c r="BR130" s="101">
        <f t="shared" si="162"/>
        <v>2.3700000000000001E-3</v>
      </c>
      <c r="BS130" s="101">
        <f t="shared" si="163"/>
        <v>0.53800000000000003</v>
      </c>
      <c r="BT130" s="101">
        <f t="shared" si="164"/>
        <v>0</v>
      </c>
      <c r="BU130" s="101">
        <f t="shared" si="165"/>
        <v>0</v>
      </c>
      <c r="BV130" s="101">
        <f t="shared" si="166"/>
        <v>3.2000000000000001E-2</v>
      </c>
      <c r="BW130" s="103">
        <f t="shared" si="167"/>
        <v>0.442</v>
      </c>
      <c r="BX130" s="101">
        <f>BG130/Constants!C$6*Constants!D$6</f>
        <v>2.6272520857075748E-2</v>
      </c>
      <c r="BY130" s="101">
        <f>BH130/Constants!C$9*Constants!D$9</f>
        <v>0.74429129808681338</v>
      </c>
      <c r="BZ130" s="101">
        <f>BI130/Constants!C$10*Constants!D$10</f>
        <v>1.7469933629422625</v>
      </c>
      <c r="CA130" s="101">
        <f>BJ130/Constants!C$21*Constants!D$21</f>
        <v>1.8640676138328436</v>
      </c>
      <c r="CB130" s="101">
        <f>BK130/Constants!C$20*Constants!D$20</f>
        <v>0.70177155313306117</v>
      </c>
      <c r="CC130" s="102">
        <f>BL130/Constants!C$15*Constants!D$15</f>
        <v>1.576735396158294E-2</v>
      </c>
      <c r="CD130" s="102">
        <f>BM130/Constants!C$5*Constants!D$5</f>
        <v>0</v>
      </c>
      <c r="CE130" s="101">
        <f>BN130/Constants!C$8*Constants!D$8</f>
        <v>4.8595463229859099E-3</v>
      </c>
      <c r="CF130" s="102">
        <f>BO130/Constants!C$11*Constants!D$11</f>
        <v>1.5453092901164119E-2</v>
      </c>
      <c r="CG130" s="102">
        <f>BP130/Constants!C$7*Constants!D$7</f>
        <v>1.0533143367168747E-3</v>
      </c>
      <c r="CH130" s="101">
        <f>BQ130/Constants!C$13*Constants!D$13</f>
        <v>5.8346248518552293E-6</v>
      </c>
      <c r="CI130" s="101">
        <f>BR130/Constants!C$12*Constants!D$12</f>
        <v>8.4877786731130811E-5</v>
      </c>
      <c r="CJ130" s="101">
        <f>BS130/Constants!C$18*Constants!D$18</f>
        <v>8.6767336129886519E-3</v>
      </c>
      <c r="CK130" s="101">
        <f>BT130/Constants!D$18*Constants!E$18</f>
        <v>0</v>
      </c>
      <c r="CL130" s="101">
        <f>BU130/Constants!C$19*Constants!D$19</f>
        <v>0</v>
      </c>
      <c r="CM130" s="102">
        <f>BV130/Constants!C$14/Constants!D$14</f>
        <v>1.6843523665150749E-3</v>
      </c>
      <c r="CN130" s="102">
        <f>BW130/Constants!C$17/Constants!D$17</f>
        <v>5.5316379655586711E-3</v>
      </c>
      <c r="CO130" s="217">
        <f t="shared" si="147"/>
        <v>-1.1386206159332704</v>
      </c>
      <c r="CP130" s="104">
        <f t="shared" si="168"/>
        <v>1.1386206159332704</v>
      </c>
      <c r="CQ130" s="106">
        <f>R130*Constants!E$6</f>
        <v>1.30464</v>
      </c>
      <c r="CR130" s="106">
        <f>T130*Constants!E$8</f>
        <v>0.34960000000000002</v>
      </c>
      <c r="CS130" s="106">
        <f>U130*Constants!E$9</f>
        <v>34.551899999999996</v>
      </c>
      <c r="CT130" s="106">
        <f>V130*Constants!E$10</f>
        <v>91.020800000000008</v>
      </c>
      <c r="CU130" s="106">
        <f>AE130*Constants!E$21</f>
        <v>81.324099999999987</v>
      </c>
      <c r="CV130" s="106">
        <f>AB130*Constants!E$18</f>
        <v>0.61870000000000003</v>
      </c>
      <c r="CW130" s="106">
        <f>AD130*Constants!E$20</f>
        <v>51.90878</v>
      </c>
      <c r="CX130" s="107">
        <f>Y130*Constants!E$15</f>
        <v>1.1962600000000001</v>
      </c>
      <c r="CY130" s="218">
        <f t="shared" si="169"/>
        <v>1.0347529565163236</v>
      </c>
      <c r="CZ130" s="102">
        <f t="shared" si="170"/>
        <v>29.314188211873955</v>
      </c>
      <c r="DA130" s="102">
        <f t="shared" si="171"/>
        <v>68.805980101907394</v>
      </c>
      <c r="DB130" s="102">
        <f t="shared" si="172"/>
        <v>71.763932848585171</v>
      </c>
      <c r="DC130" s="102">
        <f t="shared" si="173"/>
        <v>27.017199505191563</v>
      </c>
      <c r="DD130" s="102">
        <f t="shared" si="174"/>
        <v>0.60702054072614708</v>
      </c>
      <c r="DE130" s="102">
        <f t="shared" si="175"/>
        <v>0</v>
      </c>
      <c r="DF130" s="102">
        <f t="shared" si="176"/>
        <v>0.19139503028250279</v>
      </c>
      <c r="DG130" s="102">
        <f t="shared" si="177"/>
        <v>0.608625782572916</v>
      </c>
      <c r="DH130" s="102">
        <f t="shared" si="178"/>
        <v>4.1485174947164534E-2</v>
      </c>
      <c r="DI130" s="102">
        <f t="shared" si="179"/>
        <v>2.2979885898519769E-4</v>
      </c>
      <c r="DJ130" s="102">
        <f t="shared" si="180"/>
        <v>3.3429430407682314E-3</v>
      </c>
      <c r="DK130" s="102">
        <f t="shared" si="181"/>
        <v>0.33404181464600924</v>
      </c>
      <c r="DL130" s="102">
        <f t="shared" si="182"/>
        <v>0</v>
      </c>
      <c r="DM130" s="102">
        <f t="shared" si="183"/>
        <v>0</v>
      </c>
      <c r="DN130" s="102">
        <f t="shared" si="184"/>
        <v>6.484515326962953E-2</v>
      </c>
      <c r="DO130" s="102">
        <f t="shared" si="185"/>
        <v>0.2129601375814871</v>
      </c>
      <c r="DP130" s="105">
        <f t="shared" si="186"/>
        <v>0</v>
      </c>
      <c r="DQ130" s="106">
        <f t="shared" si="187"/>
        <v>29.314188211873955</v>
      </c>
      <c r="DR130" s="106">
        <f t="shared" si="188"/>
        <v>68.805980101907394</v>
      </c>
      <c r="DS130" s="94">
        <f t="shared" si="189"/>
        <v>0</v>
      </c>
      <c r="DT130" s="106">
        <f t="shared" si="190"/>
        <v>71.763932848585171</v>
      </c>
      <c r="DU130" s="94">
        <f t="shared" si="141"/>
        <v>0</v>
      </c>
      <c r="DV130" s="106">
        <f t="shared" si="191"/>
        <v>27.017199505191563</v>
      </c>
      <c r="DW130" s="107">
        <f t="shared" si="192"/>
        <v>0</v>
      </c>
      <c r="DX130" s="54" t="str">
        <f t="shared" si="145"/>
        <v>Ca-Mg</v>
      </c>
      <c r="DY130" s="92" t="str">
        <f t="shared" si="146"/>
        <v>HCO3-SO4</v>
      </c>
    </row>
    <row r="131" spans="1:130" x14ac:dyDescent="0.2">
      <c r="B131" s="63" t="s">
        <v>272</v>
      </c>
      <c r="C131" s="82" t="s">
        <v>308</v>
      </c>
      <c r="D131" s="70" t="s">
        <v>320</v>
      </c>
      <c r="E131" s="77">
        <v>702100</v>
      </c>
      <c r="F131" s="71">
        <v>5219383</v>
      </c>
      <c r="G131" s="71">
        <v>2045</v>
      </c>
      <c r="H131" s="75">
        <v>43337</v>
      </c>
      <c r="I131" s="68">
        <v>8.1999999999999993</v>
      </c>
      <c r="J131" s="113">
        <v>201.5</v>
      </c>
      <c r="K131" s="112">
        <f t="shared" si="144"/>
        <v>218.77693095000001</v>
      </c>
      <c r="L131" s="65">
        <v>7.94</v>
      </c>
      <c r="M131" s="73">
        <v>377.94879120879119</v>
      </c>
      <c r="N131" s="67">
        <v>9.99</v>
      </c>
      <c r="O131" s="201">
        <v>108.8</v>
      </c>
      <c r="P131" s="204">
        <v>6.5000000000000002E-2</v>
      </c>
      <c r="Q131" s="173">
        <v>0</v>
      </c>
      <c r="R131" s="173">
        <v>3.7999999999999999E-2</v>
      </c>
      <c r="S131" s="173">
        <v>1.9E-2</v>
      </c>
      <c r="T131" s="173">
        <v>0.36799999999999999</v>
      </c>
      <c r="U131" s="173">
        <v>9.6910000000000007</v>
      </c>
      <c r="V131" s="173">
        <v>28.548999999999999</v>
      </c>
      <c r="W131" s="173">
        <v>0.20899999999999999</v>
      </c>
      <c r="X131" s="173">
        <v>0.01</v>
      </c>
      <c r="Y131" s="173">
        <v>0.22600000000000001</v>
      </c>
      <c r="Z131" s="173">
        <v>6.0000000000000001E-3</v>
      </c>
      <c r="AA131" s="173">
        <v>0.46200000000000002</v>
      </c>
      <c r="AB131" s="173">
        <v>0.68300000000000005</v>
      </c>
      <c r="AC131" s="173">
        <v>0</v>
      </c>
      <c r="AD131" s="173">
        <v>3.35</v>
      </c>
      <c r="AE131" s="208">
        <v>140.33932999999999</v>
      </c>
      <c r="AF131" s="186">
        <v>1.34</v>
      </c>
      <c r="AG131" s="186">
        <v>0.14000000000000001</v>
      </c>
      <c r="AH131" s="186">
        <v>0</v>
      </c>
      <c r="AI131" s="186">
        <v>0.05</v>
      </c>
      <c r="AJ131" s="186">
        <v>0.02</v>
      </c>
      <c r="AK131" s="186">
        <v>1.35</v>
      </c>
      <c r="AL131" s="186">
        <v>0</v>
      </c>
      <c r="AM131" s="186">
        <v>0.1</v>
      </c>
      <c r="AN131" s="186">
        <v>3.75</v>
      </c>
      <c r="AO131" s="186">
        <v>1.1499999999999999</v>
      </c>
      <c r="AP131" s="186">
        <v>0.09</v>
      </c>
      <c r="AQ131" s="186">
        <v>0.42</v>
      </c>
      <c r="AR131" s="186">
        <v>4.9399999999999999E-2</v>
      </c>
      <c r="AS131" s="186">
        <v>0</v>
      </c>
      <c r="AT131" s="186">
        <v>0</v>
      </c>
      <c r="AU131" s="186">
        <v>0</v>
      </c>
      <c r="AV131" s="186">
        <v>0.1</v>
      </c>
      <c r="AW131" s="186">
        <v>103.59</v>
      </c>
      <c r="AX131" s="186">
        <v>0</v>
      </c>
      <c r="AY131" s="186">
        <v>0.04</v>
      </c>
      <c r="AZ131" s="187">
        <v>0.46</v>
      </c>
      <c r="BA131" s="45">
        <f t="shared" si="149"/>
        <v>184.06297940000002</v>
      </c>
      <c r="BB131" s="49">
        <f t="shared" si="150"/>
        <v>4.6394034274244609</v>
      </c>
      <c r="BC131" s="210">
        <f t="shared" si="148"/>
        <v>-3.4764239689630676</v>
      </c>
      <c r="BD131" s="215" t="str">
        <f t="shared" si="99"/>
        <v>Ca-Mg</v>
      </c>
      <c r="BE131" s="44" t="str">
        <f t="shared" si="100"/>
        <v>HCO3</v>
      </c>
      <c r="BF131" s="213"/>
      <c r="BG131" s="101">
        <f t="shared" si="151"/>
        <v>3.7999999999999999E-2</v>
      </c>
      <c r="BH131" s="101">
        <f t="shared" si="152"/>
        <v>9.6910000000000007</v>
      </c>
      <c r="BI131" s="101">
        <f t="shared" si="153"/>
        <v>28.548999999999999</v>
      </c>
      <c r="BJ131" s="101">
        <f t="shared" si="154"/>
        <v>140.33932999999999</v>
      </c>
      <c r="BK131" s="101">
        <f t="shared" si="155"/>
        <v>3.35</v>
      </c>
      <c r="BL131" s="102">
        <f t="shared" si="156"/>
        <v>0.22600000000000001</v>
      </c>
      <c r="BM131" s="101">
        <f t="shared" si="157"/>
        <v>0</v>
      </c>
      <c r="BN131" s="101">
        <f t="shared" si="158"/>
        <v>0.36799999999999999</v>
      </c>
      <c r="BO131" s="101">
        <f t="shared" si="159"/>
        <v>0.20899999999999999</v>
      </c>
      <c r="BP131" s="101">
        <f t="shared" si="160"/>
        <v>1.9E-2</v>
      </c>
      <c r="BQ131" s="101">
        <f t="shared" si="161"/>
        <v>2.0000000000000002E-5</v>
      </c>
      <c r="BR131" s="101">
        <f t="shared" si="162"/>
        <v>1.3500000000000001E-3</v>
      </c>
      <c r="BS131" s="101">
        <f t="shared" si="163"/>
        <v>0.68300000000000005</v>
      </c>
      <c r="BT131" s="101">
        <f t="shared" si="164"/>
        <v>6.0000000000000001E-3</v>
      </c>
      <c r="BU131" s="101">
        <f t="shared" si="165"/>
        <v>0</v>
      </c>
      <c r="BV131" s="101">
        <f t="shared" si="166"/>
        <v>0.01</v>
      </c>
      <c r="BW131" s="103">
        <f t="shared" si="167"/>
        <v>0.46200000000000002</v>
      </c>
      <c r="BX131" s="101">
        <f>BG131/Constants!C$6*Constants!D$6</f>
        <v>1.6529069413392025E-3</v>
      </c>
      <c r="BY131" s="101">
        <f>BH131/Constants!C$9*Constants!D$9</f>
        <v>0.79744908455050412</v>
      </c>
      <c r="BZ131" s="101">
        <f>BI131/Constants!C$10*Constants!D$10</f>
        <v>1.4246718898148609</v>
      </c>
      <c r="CA131" s="101">
        <f>BJ131/Constants!C$21*Constants!D$21</f>
        <v>2.2999999999999998</v>
      </c>
      <c r="CB131" s="101">
        <f>BK131/Constants!C$20*Constants!D$20</f>
        <v>6.9746186340990141E-2</v>
      </c>
      <c r="CC131" s="102">
        <f>BL131/Constants!C$15*Constants!D$15</f>
        <v>6.3746368431444444E-3</v>
      </c>
      <c r="CD131" s="102">
        <f>BM131/Constants!C$5*Constants!D$5</f>
        <v>0</v>
      </c>
      <c r="CE131" s="101">
        <f>BN131/Constants!C$8*Constants!D$8</f>
        <v>9.4121739308358661E-3</v>
      </c>
      <c r="CF131" s="102">
        <f>BO131/Constants!C$11*Constants!D$11</f>
        <v>4.7706003195617432E-3</v>
      </c>
      <c r="CG131" s="102">
        <f>BP131/Constants!C$7*Constants!D$7</f>
        <v>1.0533143367168747E-3</v>
      </c>
      <c r="CH131" s="101">
        <f>BQ131/Constants!C$13*Constants!D$13</f>
        <v>7.2932810648190366E-7</v>
      </c>
      <c r="CI131" s="101">
        <f>BR131/Constants!C$12*Constants!D$12</f>
        <v>4.8348106365834006E-5</v>
      </c>
      <c r="CJ131" s="101">
        <f>BS131/Constants!C$18*Constants!D$18</f>
        <v>1.1015258471507899E-2</v>
      </c>
      <c r="CK131" s="101">
        <f>BT131/Constants!D$18*Constants!E$18</f>
        <v>6.8999999999999999E-3</v>
      </c>
      <c r="CL131" s="101">
        <f>BU131/Constants!C$19*Constants!D$19</f>
        <v>0</v>
      </c>
      <c r="CM131" s="102">
        <f>BV131/Constants!C$14/Constants!D$14</f>
        <v>5.2636011453596092E-4</v>
      </c>
      <c r="CN131" s="102">
        <f>BW131/Constants!C$17/Constants!D$17</f>
        <v>5.7819383259911901E-3</v>
      </c>
      <c r="CO131" s="217">
        <f t="shared" si="147"/>
        <v>-3.4764239689630676</v>
      </c>
      <c r="CP131" s="104">
        <f t="shared" si="168"/>
        <v>3.4764239689630676</v>
      </c>
      <c r="CQ131" s="106">
        <f>R131*Constants!E$6</f>
        <v>8.208E-2</v>
      </c>
      <c r="CR131" s="106">
        <f>T131*Constants!E$8</f>
        <v>0.67712000000000006</v>
      </c>
      <c r="CS131" s="106">
        <f>U131*Constants!E$9</f>
        <v>37.019620000000003</v>
      </c>
      <c r="CT131" s="106">
        <f>V131*Constants!E$10</f>
        <v>74.227400000000003</v>
      </c>
      <c r="CU131" s="106">
        <f>AE131*Constants!E$21</f>
        <v>100.34262094999998</v>
      </c>
      <c r="CV131" s="106">
        <f>AB131*Constants!E$18</f>
        <v>0.78544999999999998</v>
      </c>
      <c r="CW131" s="106">
        <f>AD131*Constants!E$20</f>
        <v>5.1590000000000007</v>
      </c>
      <c r="CX131" s="107">
        <f>Y131*Constants!E$15</f>
        <v>0.48364000000000001</v>
      </c>
      <c r="CY131" s="218">
        <f t="shared" si="169"/>
        <v>7.3821498513471459E-2</v>
      </c>
      <c r="CZ131" s="102">
        <f t="shared" si="170"/>
        <v>35.615366441632837</v>
      </c>
      <c r="DA131" s="102">
        <f t="shared" si="171"/>
        <v>63.628151812915334</v>
      </c>
      <c r="DB131" s="102">
        <f t="shared" si="172"/>
        <v>95.819584017683781</v>
      </c>
      <c r="DC131" s="102">
        <f t="shared" si="173"/>
        <v>2.9056741573971889</v>
      </c>
      <c r="DD131" s="102">
        <f t="shared" si="174"/>
        <v>0.26557176111908765</v>
      </c>
      <c r="DE131" s="102">
        <f t="shared" si="175"/>
        <v>0</v>
      </c>
      <c r="DF131" s="102">
        <f t="shared" si="176"/>
        <v>0.42036291727396552</v>
      </c>
      <c r="DG131" s="102">
        <f t="shared" si="177"/>
        <v>0.21306272941993909</v>
      </c>
      <c r="DH131" s="102">
        <f t="shared" si="178"/>
        <v>4.7042722610362568E-2</v>
      </c>
      <c r="DI131" s="102">
        <f t="shared" si="179"/>
        <v>3.2572973336820152E-5</v>
      </c>
      <c r="DJ131" s="102">
        <f t="shared" si="180"/>
        <v>2.1593046607468586E-3</v>
      </c>
      <c r="DK131" s="102">
        <f t="shared" si="181"/>
        <v>0.45890325416832789</v>
      </c>
      <c r="DL131" s="102">
        <f t="shared" si="182"/>
        <v>0.28745875205305138</v>
      </c>
      <c r="DM131" s="102">
        <f t="shared" si="183"/>
        <v>0</v>
      </c>
      <c r="DN131" s="102">
        <f t="shared" si="184"/>
        <v>2.1928524877537464E-2</v>
      </c>
      <c r="DO131" s="102">
        <f t="shared" si="185"/>
        <v>0.24087953270103424</v>
      </c>
      <c r="DP131" s="105">
        <f t="shared" si="186"/>
        <v>0</v>
      </c>
      <c r="DQ131" s="106">
        <f t="shared" si="187"/>
        <v>35.615366441632837</v>
      </c>
      <c r="DR131" s="106">
        <f t="shared" si="188"/>
        <v>63.628151812915334</v>
      </c>
      <c r="DS131" s="94">
        <f t="shared" si="189"/>
        <v>0</v>
      </c>
      <c r="DT131" s="106">
        <f t="shared" si="190"/>
        <v>95.819584017683781</v>
      </c>
      <c r="DU131" s="94">
        <f t="shared" si="141"/>
        <v>0</v>
      </c>
      <c r="DV131" s="106">
        <f t="shared" si="191"/>
        <v>0</v>
      </c>
      <c r="DW131" s="107">
        <f t="shared" si="192"/>
        <v>0</v>
      </c>
      <c r="DX131" s="54" t="str">
        <f t="shared" si="145"/>
        <v>Ca-Mg</v>
      </c>
      <c r="DY131" s="92" t="str">
        <f t="shared" si="146"/>
        <v>HCO3</v>
      </c>
    </row>
    <row r="132" spans="1:130" x14ac:dyDescent="0.2">
      <c r="B132" s="63" t="s">
        <v>273</v>
      </c>
      <c r="C132" s="82" t="s">
        <v>308</v>
      </c>
      <c r="D132" s="70" t="s">
        <v>320</v>
      </c>
      <c r="E132" s="77">
        <v>701559</v>
      </c>
      <c r="F132" s="71">
        <v>5218831</v>
      </c>
      <c r="G132" s="71">
        <v>2179</v>
      </c>
      <c r="H132" s="75">
        <v>43342</v>
      </c>
      <c r="I132" s="68">
        <v>10.9</v>
      </c>
      <c r="J132" s="113">
        <v>310</v>
      </c>
      <c r="K132" s="112">
        <f t="shared" si="144"/>
        <v>334.68388950000002</v>
      </c>
      <c r="L132" s="65">
        <v>7.44</v>
      </c>
      <c r="M132" s="73">
        <v>420.36681318681315</v>
      </c>
      <c r="N132" s="67">
        <v>8.25</v>
      </c>
      <c r="O132" s="201">
        <v>102</v>
      </c>
      <c r="P132" s="204">
        <v>6.7000000000000004E-2</v>
      </c>
      <c r="Q132" s="173">
        <v>0</v>
      </c>
      <c r="R132" s="173">
        <v>0.98</v>
      </c>
      <c r="S132" s="173">
        <v>0.153</v>
      </c>
      <c r="T132" s="173">
        <v>0.24</v>
      </c>
      <c r="U132" s="173">
        <v>15.907</v>
      </c>
      <c r="V132" s="173">
        <v>44.682000000000002</v>
      </c>
      <c r="W132" s="173">
        <v>0.13700000000000001</v>
      </c>
      <c r="X132" s="173">
        <v>5.3999999999999999E-2</v>
      </c>
      <c r="Y132" s="173">
        <v>0.35499999999999998</v>
      </c>
      <c r="Z132" s="173">
        <v>0.01</v>
      </c>
      <c r="AA132" s="173">
        <v>0.53100000000000003</v>
      </c>
      <c r="AB132" s="173">
        <v>0.625</v>
      </c>
      <c r="AC132" s="173">
        <v>0</v>
      </c>
      <c r="AD132" s="173">
        <v>14.823</v>
      </c>
      <c r="AE132" s="208">
        <v>183.0513</v>
      </c>
      <c r="AF132" s="186">
        <v>0.35</v>
      </c>
      <c r="AG132" s="186">
        <v>0.05</v>
      </c>
      <c r="AH132" s="186">
        <v>0.01</v>
      </c>
      <c r="AI132" s="186">
        <v>0.06</v>
      </c>
      <c r="AJ132" s="186">
        <v>0</v>
      </c>
      <c r="AK132" s="186">
        <v>1.95</v>
      </c>
      <c r="AL132" s="186">
        <v>0</v>
      </c>
      <c r="AM132" s="186">
        <v>0.45</v>
      </c>
      <c r="AN132" s="186">
        <v>1.65</v>
      </c>
      <c r="AO132" s="186">
        <v>0.56000000000000005</v>
      </c>
      <c r="AP132" s="186">
        <v>0.2</v>
      </c>
      <c r="AQ132" s="186">
        <v>0</v>
      </c>
      <c r="AR132" s="186">
        <v>6.1699999999999998E-2</v>
      </c>
      <c r="AS132" s="186">
        <v>0</v>
      </c>
      <c r="AT132" s="186">
        <v>0</v>
      </c>
      <c r="AU132" s="186">
        <v>0</v>
      </c>
      <c r="AV132" s="186">
        <v>0.1</v>
      </c>
      <c r="AW132" s="186">
        <v>9.9</v>
      </c>
      <c r="AX132" s="186">
        <v>0</v>
      </c>
      <c r="AY132" s="186">
        <v>0.04</v>
      </c>
      <c r="AZ132" s="187">
        <v>0.35</v>
      </c>
      <c r="BA132" s="45">
        <f t="shared" si="149"/>
        <v>261.56403169999999</v>
      </c>
      <c r="BB132" s="49">
        <f t="shared" si="150"/>
        <v>6.9488378467844578</v>
      </c>
      <c r="BC132" s="210">
        <f t="shared" si="148"/>
        <v>3.5898589576298394</v>
      </c>
      <c r="BD132" s="215" t="str">
        <f t="shared" si="99"/>
        <v>Ca-Mg</v>
      </c>
      <c r="BE132" s="44" t="str">
        <f t="shared" si="100"/>
        <v>HCO3</v>
      </c>
      <c r="BF132" s="213"/>
      <c r="BG132" s="101">
        <f t="shared" si="151"/>
        <v>0.98</v>
      </c>
      <c r="BH132" s="101">
        <f t="shared" si="152"/>
        <v>15.907</v>
      </c>
      <c r="BI132" s="101">
        <f t="shared" si="153"/>
        <v>44.682000000000002</v>
      </c>
      <c r="BJ132" s="101">
        <f t="shared" si="154"/>
        <v>183.0513</v>
      </c>
      <c r="BK132" s="101">
        <f t="shared" si="155"/>
        <v>14.823</v>
      </c>
      <c r="BL132" s="102">
        <f t="shared" si="156"/>
        <v>0.35499999999999998</v>
      </c>
      <c r="BM132" s="101">
        <f t="shared" si="157"/>
        <v>0</v>
      </c>
      <c r="BN132" s="101">
        <f t="shared" si="158"/>
        <v>0.24</v>
      </c>
      <c r="BO132" s="101">
        <f t="shared" si="159"/>
        <v>0.13700000000000001</v>
      </c>
      <c r="BP132" s="101">
        <f t="shared" si="160"/>
        <v>0.153</v>
      </c>
      <c r="BQ132" s="101">
        <f t="shared" si="161"/>
        <v>0</v>
      </c>
      <c r="BR132" s="101">
        <f t="shared" si="162"/>
        <v>1.9499999999999999E-3</v>
      </c>
      <c r="BS132" s="101">
        <f t="shared" si="163"/>
        <v>0.625</v>
      </c>
      <c r="BT132" s="101">
        <f t="shared" si="164"/>
        <v>0.01</v>
      </c>
      <c r="BU132" s="101">
        <f t="shared" si="165"/>
        <v>0</v>
      </c>
      <c r="BV132" s="101">
        <f t="shared" si="166"/>
        <v>5.3999999999999999E-2</v>
      </c>
      <c r="BW132" s="103">
        <f t="shared" si="167"/>
        <v>0.53100000000000003</v>
      </c>
      <c r="BX132" s="101">
        <f>BG132/Constants!C$6*Constants!D$6</f>
        <v>4.2627600066116281E-2</v>
      </c>
      <c r="BY132" s="101">
        <f>BH132/Constants!C$9*Constants!D$9</f>
        <v>1.3089487759720222</v>
      </c>
      <c r="BZ132" s="101">
        <f>BI132/Constants!C$10*Constants!D$10</f>
        <v>2.2297519836319175</v>
      </c>
      <c r="CA132" s="101">
        <f>BJ132/Constants!C$21*Constants!D$21</f>
        <v>3</v>
      </c>
      <c r="CB132" s="101">
        <f>BK132/Constants!C$20*Constants!D$20</f>
        <v>0.30861125974104386</v>
      </c>
      <c r="CC132" s="102">
        <f>BL132/Constants!C$15*Constants!D$15</f>
        <v>1.0013256988125122E-2</v>
      </c>
      <c r="CD132" s="102">
        <f>BM132/Constants!C$5*Constants!D$5</f>
        <v>0</v>
      </c>
      <c r="CE132" s="101">
        <f>BN132/Constants!C$8*Constants!D$8</f>
        <v>6.1383743027190437E-3</v>
      </c>
      <c r="CF132" s="102">
        <f>BO132/Constants!C$11*Constants!D$11</f>
        <v>3.127139922392148E-3</v>
      </c>
      <c r="CG132" s="102">
        <f>BP132/Constants!C$7*Constants!D$7</f>
        <v>8.4819522904043057E-3</v>
      </c>
      <c r="CH132" s="101">
        <f>BQ132/Constants!C$13*Constants!D$13</f>
        <v>0</v>
      </c>
      <c r="CI132" s="101">
        <f>BR132/Constants!C$12*Constants!D$12</f>
        <v>6.9836153639538009E-5</v>
      </c>
      <c r="CJ132" s="101">
        <f>BS132/Constants!C$18*Constants!D$18</f>
        <v>1.0079848528100198E-2</v>
      </c>
      <c r="CK132" s="101">
        <f>BT132/Constants!D$18*Constants!E$18</f>
        <v>1.15E-2</v>
      </c>
      <c r="CL132" s="101">
        <f>BU132/Constants!C$19*Constants!D$19</f>
        <v>0</v>
      </c>
      <c r="CM132" s="102">
        <f>BV132/Constants!C$14/Constants!D$14</f>
        <v>2.8423446184941887E-3</v>
      </c>
      <c r="CN132" s="102">
        <f>BW132/Constants!C$17/Constants!D$17</f>
        <v>6.6454745694833808E-3</v>
      </c>
      <c r="CO132" s="217">
        <f t="shared" si="147"/>
        <v>3.5898589576298394</v>
      </c>
      <c r="CP132" s="104">
        <f t="shared" si="168"/>
        <v>3.5898589576298394</v>
      </c>
      <c r="CQ132" s="106">
        <f>R132*Constants!E$6</f>
        <v>2.1168</v>
      </c>
      <c r="CR132" s="106">
        <f>T132*Constants!E$8</f>
        <v>0.44159999999999999</v>
      </c>
      <c r="CS132" s="106">
        <f>U132*Constants!E$9</f>
        <v>60.764739999999996</v>
      </c>
      <c r="CT132" s="106">
        <f>V132*Constants!E$10</f>
        <v>116.17320000000001</v>
      </c>
      <c r="CU132" s="106">
        <f>AE132*Constants!E$21</f>
        <v>130.88167949999999</v>
      </c>
      <c r="CV132" s="106">
        <f>AB132*Constants!E$18</f>
        <v>0.71875</v>
      </c>
      <c r="CW132" s="106">
        <f>AD132*Constants!E$20</f>
        <v>22.82742</v>
      </c>
      <c r="CX132" s="107">
        <f>Y132*Constants!E$15</f>
        <v>0.75970000000000004</v>
      </c>
      <c r="CY132" s="218">
        <f t="shared" si="169"/>
        <v>1.1843810744356233</v>
      </c>
      <c r="CZ132" s="102">
        <f t="shared" si="170"/>
        <v>36.36831900605241</v>
      </c>
      <c r="DA132" s="102">
        <f t="shared" si="171"/>
        <v>61.952257363841269</v>
      </c>
      <c r="DB132" s="102">
        <f t="shared" si="172"/>
        <v>89.560468091095345</v>
      </c>
      <c r="DC132" s="102">
        <f t="shared" si="173"/>
        <v>9.2131229601968325</v>
      </c>
      <c r="DD132" s="102">
        <f t="shared" si="174"/>
        <v>0.29893066099097249</v>
      </c>
      <c r="DE132" s="102">
        <f t="shared" si="175"/>
        <v>0</v>
      </c>
      <c r="DF132" s="102">
        <f t="shared" si="176"/>
        <v>0.17055087175131162</v>
      </c>
      <c r="DG132" s="102">
        <f t="shared" si="177"/>
        <v>8.68856171928232E-2</v>
      </c>
      <c r="DH132" s="102">
        <f t="shared" si="178"/>
        <v>0.23566571309291182</v>
      </c>
      <c r="DI132" s="102">
        <f t="shared" si="179"/>
        <v>0</v>
      </c>
      <c r="DJ132" s="102">
        <f t="shared" si="180"/>
        <v>1.9403536336495212E-3</v>
      </c>
      <c r="DK132" s="102">
        <f t="shared" si="181"/>
        <v>0.30091865082133074</v>
      </c>
      <c r="DL132" s="102">
        <f t="shared" si="182"/>
        <v>0.34331512768253214</v>
      </c>
      <c r="DM132" s="102">
        <f t="shared" si="183"/>
        <v>0</v>
      </c>
      <c r="DN132" s="102">
        <f t="shared" si="184"/>
        <v>8.4853904836181798E-2</v>
      </c>
      <c r="DO132" s="102">
        <f t="shared" si="185"/>
        <v>0.19839060437680062</v>
      </c>
      <c r="DP132" s="105">
        <f t="shared" si="186"/>
        <v>0</v>
      </c>
      <c r="DQ132" s="106">
        <f t="shared" si="187"/>
        <v>36.36831900605241</v>
      </c>
      <c r="DR132" s="106">
        <f t="shared" si="188"/>
        <v>61.952257363841269</v>
      </c>
      <c r="DS132" s="94">
        <f t="shared" si="189"/>
        <v>0</v>
      </c>
      <c r="DT132" s="106">
        <f t="shared" si="190"/>
        <v>89.560468091095345</v>
      </c>
      <c r="DU132" s="94">
        <f t="shared" si="141"/>
        <v>0</v>
      </c>
      <c r="DV132" s="106">
        <f t="shared" si="191"/>
        <v>0</v>
      </c>
      <c r="DW132" s="107">
        <f t="shared" si="192"/>
        <v>0</v>
      </c>
      <c r="DX132" s="54" t="str">
        <f t="shared" si="145"/>
        <v>Ca-Mg</v>
      </c>
      <c r="DY132" s="92" t="str">
        <f t="shared" si="146"/>
        <v>HCO3</v>
      </c>
    </row>
    <row r="133" spans="1:130" x14ac:dyDescent="0.2">
      <c r="B133" s="63" t="s">
        <v>274</v>
      </c>
      <c r="C133" s="82" t="s">
        <v>306</v>
      </c>
      <c r="D133" s="70" t="s">
        <v>320</v>
      </c>
      <c r="E133" s="77">
        <v>701644</v>
      </c>
      <c r="F133" s="71">
        <v>5219425</v>
      </c>
      <c r="G133" s="71">
        <v>2126</v>
      </c>
      <c r="H133" s="75">
        <v>43335</v>
      </c>
      <c r="I133" s="68">
        <v>13.2</v>
      </c>
      <c r="J133" s="113">
        <v>209</v>
      </c>
      <c r="K133" s="112">
        <f t="shared" si="144"/>
        <v>230.55576641999997</v>
      </c>
      <c r="L133" s="65">
        <v>8.15</v>
      </c>
      <c r="M133" s="73">
        <v>497.17846153846159</v>
      </c>
      <c r="N133" s="67">
        <v>7.76</v>
      </c>
      <c r="O133" s="201">
        <v>96.8</v>
      </c>
      <c r="P133" s="204">
        <v>0.01</v>
      </c>
      <c r="Q133" s="173">
        <v>0</v>
      </c>
      <c r="R133" s="173">
        <v>0</v>
      </c>
      <c r="S133" s="173">
        <v>2.3E-2</v>
      </c>
      <c r="T133" s="173">
        <v>0.19600000000000001</v>
      </c>
      <c r="U133" s="173">
        <v>1.68</v>
      </c>
      <c r="V133" s="173">
        <v>44.875</v>
      </c>
      <c r="W133" s="173">
        <v>0.27600000000000002</v>
      </c>
      <c r="X133" s="173">
        <v>2.1999999999999999E-2</v>
      </c>
      <c r="Y133" s="173">
        <v>0.188</v>
      </c>
      <c r="Z133" s="173">
        <v>0</v>
      </c>
      <c r="AA133" s="173">
        <v>0.55000000000000004</v>
      </c>
      <c r="AB133" s="173">
        <v>0.41899999999999998</v>
      </c>
      <c r="AC133" s="173">
        <v>0</v>
      </c>
      <c r="AD133" s="173">
        <v>4.3819999999999997</v>
      </c>
      <c r="AE133" s="208">
        <v>139.11898799999997</v>
      </c>
      <c r="AF133" s="186">
        <v>8.65</v>
      </c>
      <c r="AG133" s="186">
        <v>7.0000000000000007E-2</v>
      </c>
      <c r="AH133" s="186">
        <v>0.02</v>
      </c>
      <c r="AI133" s="186">
        <v>0.03</v>
      </c>
      <c r="AJ133" s="186">
        <v>0.03</v>
      </c>
      <c r="AK133" s="186">
        <v>0.91</v>
      </c>
      <c r="AL133" s="186">
        <v>0</v>
      </c>
      <c r="AM133" s="186">
        <v>0.18</v>
      </c>
      <c r="AN133" s="186">
        <v>0.48</v>
      </c>
      <c r="AO133" s="186">
        <v>0.23</v>
      </c>
      <c r="AP133" s="186">
        <v>0.18</v>
      </c>
      <c r="AQ133" s="186">
        <v>0</v>
      </c>
      <c r="AR133" s="186">
        <v>0.57379999999999998</v>
      </c>
      <c r="AS133" s="186">
        <v>0</v>
      </c>
      <c r="AT133" s="186">
        <v>0.01</v>
      </c>
      <c r="AU133" s="186">
        <v>0.01</v>
      </c>
      <c r="AV133" s="186">
        <v>0.05</v>
      </c>
      <c r="AW133" s="186">
        <v>2.42</v>
      </c>
      <c r="AX133" s="186">
        <v>0</v>
      </c>
      <c r="AY133" s="186">
        <v>0</v>
      </c>
      <c r="AZ133" s="187">
        <v>0.36</v>
      </c>
      <c r="BA133" s="45">
        <f t="shared" si="149"/>
        <v>191.74419179999995</v>
      </c>
      <c r="BB133" s="49">
        <f t="shared" si="150"/>
        <v>4.7815818022745038</v>
      </c>
      <c r="BC133" s="210">
        <f t="shared" si="148"/>
        <v>-2.2705976298030041E-2</v>
      </c>
      <c r="BD133" s="215" t="str">
        <f t="shared" si="99"/>
        <v>Ca</v>
      </c>
      <c r="BE133" s="44" t="str">
        <f t="shared" si="100"/>
        <v>HCO3</v>
      </c>
      <c r="BF133" s="213"/>
      <c r="BG133" s="101">
        <f t="shared" si="151"/>
        <v>0</v>
      </c>
      <c r="BH133" s="101">
        <f t="shared" si="152"/>
        <v>1.68</v>
      </c>
      <c r="BI133" s="101">
        <f t="shared" si="153"/>
        <v>44.875</v>
      </c>
      <c r="BJ133" s="101">
        <f t="shared" si="154"/>
        <v>139.11898799999997</v>
      </c>
      <c r="BK133" s="101">
        <f t="shared" si="155"/>
        <v>4.3819999999999997</v>
      </c>
      <c r="BL133" s="102">
        <f t="shared" si="156"/>
        <v>0.188</v>
      </c>
      <c r="BM133" s="101">
        <f t="shared" si="157"/>
        <v>0</v>
      </c>
      <c r="BN133" s="101">
        <f t="shared" si="158"/>
        <v>0.19600000000000001</v>
      </c>
      <c r="BO133" s="101">
        <f t="shared" si="159"/>
        <v>0.27600000000000002</v>
      </c>
      <c r="BP133" s="101">
        <f t="shared" si="160"/>
        <v>2.3E-2</v>
      </c>
      <c r="BQ133" s="101">
        <f t="shared" si="161"/>
        <v>2.9999999999999997E-5</v>
      </c>
      <c r="BR133" s="101">
        <f t="shared" si="162"/>
        <v>9.1E-4</v>
      </c>
      <c r="BS133" s="101">
        <f t="shared" si="163"/>
        <v>0.41899999999999998</v>
      </c>
      <c r="BT133" s="101">
        <f t="shared" si="164"/>
        <v>0</v>
      </c>
      <c r="BU133" s="101">
        <f t="shared" si="165"/>
        <v>0</v>
      </c>
      <c r="BV133" s="101">
        <f t="shared" si="166"/>
        <v>2.1999999999999999E-2</v>
      </c>
      <c r="BW133" s="103">
        <f t="shared" si="167"/>
        <v>0.55000000000000004</v>
      </c>
      <c r="BX133" s="101">
        <f>BG133/Constants!C$6*Constants!D$6</f>
        <v>0</v>
      </c>
      <c r="BY133" s="101">
        <f>BH133/Constants!C$9*Constants!D$9</f>
        <v>0.13824315984365357</v>
      </c>
      <c r="BZ133" s="101">
        <f>BI133/Constants!C$10*Constants!D$10</f>
        <v>2.2393832027546283</v>
      </c>
      <c r="CA133" s="101">
        <f>BJ133/Constants!C$21*Constants!D$21</f>
        <v>2.2799999999999998</v>
      </c>
      <c r="CB133" s="101">
        <f>BK133/Constants!C$20*Constants!D$20</f>
        <v>9.1232175685438441E-2</v>
      </c>
      <c r="CC133" s="102">
        <f>BL133/Constants!C$15*Constants!D$15</f>
        <v>5.3027952500493605E-3</v>
      </c>
      <c r="CD133" s="102">
        <f>BM133/Constants!C$5*Constants!D$5</f>
        <v>0</v>
      </c>
      <c r="CE133" s="101">
        <f>BN133/Constants!C$8*Constants!D$8</f>
        <v>5.0130056805538859E-3</v>
      </c>
      <c r="CF133" s="102">
        <f>BO133/Constants!C$11*Constants!D$11</f>
        <v>6.2999315224834514E-3</v>
      </c>
      <c r="CG133" s="102">
        <f>BP133/Constants!C$7*Constants!D$7</f>
        <v>1.2750647233941113E-3</v>
      </c>
      <c r="CH133" s="101">
        <f>BQ133/Constants!C$13*Constants!D$13</f>
        <v>1.0939921597228552E-6</v>
      </c>
      <c r="CI133" s="101">
        <f>BR133/Constants!C$12*Constants!D$12</f>
        <v>3.2590205031784402E-5</v>
      </c>
      <c r="CJ133" s="101">
        <f>BS133/Constants!C$18*Constants!D$18</f>
        <v>6.7575304532383725E-3</v>
      </c>
      <c r="CK133" s="101">
        <f>BT133/Constants!D$18*Constants!E$18</f>
        <v>0</v>
      </c>
      <c r="CL133" s="101">
        <f>BU133/Constants!C$19*Constants!D$19</f>
        <v>0</v>
      </c>
      <c r="CM133" s="102">
        <f>BV133/Constants!C$14/Constants!D$14</f>
        <v>1.1579922519791141E-3</v>
      </c>
      <c r="CN133" s="102">
        <f>BW133/Constants!C$17/Constants!D$17</f>
        <v>6.8832599118942737E-3</v>
      </c>
      <c r="CO133" s="217">
        <f t="shared" si="147"/>
        <v>-2.2705976298030041E-2</v>
      </c>
      <c r="CP133" s="104">
        <f t="shared" si="168"/>
        <v>2.2705976298030041E-2</v>
      </c>
      <c r="CQ133" s="106">
        <f>R133*Constants!E$6</f>
        <v>0</v>
      </c>
      <c r="CR133" s="106">
        <f>T133*Constants!E$8</f>
        <v>0.36064000000000002</v>
      </c>
      <c r="CS133" s="106">
        <f>U133*Constants!E$9</f>
        <v>6.4175999999999993</v>
      </c>
      <c r="CT133" s="106">
        <f>V133*Constants!E$10</f>
        <v>116.675</v>
      </c>
      <c r="CU133" s="106">
        <f>AE133*Constants!E$21</f>
        <v>99.47007641999997</v>
      </c>
      <c r="CV133" s="106">
        <f>AB133*Constants!E$18</f>
        <v>0.48184999999999995</v>
      </c>
      <c r="CW133" s="106">
        <f>AD133*Constants!E$20</f>
        <v>6.7482799999999994</v>
      </c>
      <c r="CX133" s="107">
        <f>Y133*Constants!E$15</f>
        <v>0.40232000000000001</v>
      </c>
      <c r="CY133" s="218">
        <f t="shared" si="169"/>
        <v>0</v>
      </c>
      <c r="CZ133" s="102">
        <f t="shared" si="170"/>
        <v>5.7836323689323335</v>
      </c>
      <c r="DA133" s="102">
        <f t="shared" si="171"/>
        <v>93.688318413315073</v>
      </c>
      <c r="DB133" s="102">
        <f t="shared" si="172"/>
        <v>95.344282102521191</v>
      </c>
      <c r="DC133" s="102">
        <f t="shared" si="173"/>
        <v>3.8151167962189558</v>
      </c>
      <c r="DD133" s="102">
        <f t="shared" si="174"/>
        <v>0.22175052905816481</v>
      </c>
      <c r="DE133" s="102">
        <f t="shared" si="175"/>
        <v>0</v>
      </c>
      <c r="DF133" s="102">
        <f t="shared" si="176"/>
        <v>0.20972742486849444</v>
      </c>
      <c r="DG133" s="102">
        <f t="shared" si="177"/>
        <v>0.26356810649221546</v>
      </c>
      <c r="DH133" s="102">
        <f t="shared" si="178"/>
        <v>5.3344452015174924E-2</v>
      </c>
      <c r="DI133" s="102">
        <f t="shared" si="179"/>
        <v>4.5768980349458981E-5</v>
      </c>
      <c r="DJ133" s="102">
        <f t="shared" si="180"/>
        <v>1.3634653963721796E-3</v>
      </c>
      <c r="DK133" s="102">
        <f t="shared" si="181"/>
        <v>0.2825841622148848</v>
      </c>
      <c r="DL133" s="102">
        <f t="shared" si="182"/>
        <v>0</v>
      </c>
      <c r="DM133" s="102">
        <f t="shared" si="183"/>
        <v>0</v>
      </c>
      <c r="DN133" s="102">
        <f t="shared" si="184"/>
        <v>4.8424535063697573E-2</v>
      </c>
      <c r="DO133" s="102">
        <f t="shared" si="185"/>
        <v>0.28784187492308022</v>
      </c>
      <c r="DP133" s="105">
        <f t="shared" si="186"/>
        <v>0</v>
      </c>
      <c r="DQ133" s="106">
        <f t="shared" si="187"/>
        <v>0</v>
      </c>
      <c r="DR133" s="106">
        <f t="shared" si="188"/>
        <v>93.688318413315073</v>
      </c>
      <c r="DS133" s="94">
        <f t="shared" si="189"/>
        <v>0</v>
      </c>
      <c r="DT133" s="106">
        <f t="shared" si="190"/>
        <v>95.344282102521191</v>
      </c>
      <c r="DU133" s="94">
        <f t="shared" si="141"/>
        <v>0</v>
      </c>
      <c r="DV133" s="106">
        <f t="shared" si="191"/>
        <v>0</v>
      </c>
      <c r="DW133" s="107">
        <f t="shared" si="192"/>
        <v>0</v>
      </c>
      <c r="DX133" s="54" t="str">
        <f t="shared" si="145"/>
        <v>Ca</v>
      </c>
      <c r="DY133" s="92" t="str">
        <f t="shared" si="146"/>
        <v>HCO3</v>
      </c>
    </row>
    <row r="134" spans="1:130" x14ac:dyDescent="0.2">
      <c r="B134" s="63" t="s">
        <v>275</v>
      </c>
      <c r="C134" s="82" t="s">
        <v>306</v>
      </c>
      <c r="D134" s="70" t="s">
        <v>320</v>
      </c>
      <c r="E134" s="77">
        <v>701584</v>
      </c>
      <c r="F134" s="71">
        <v>5219331</v>
      </c>
      <c r="G134" s="71">
        <v>2146</v>
      </c>
      <c r="H134" s="75">
        <v>43335</v>
      </c>
      <c r="I134" s="68">
        <v>13.2</v>
      </c>
      <c r="J134" s="113">
        <v>267</v>
      </c>
      <c r="K134" s="112">
        <f t="shared" si="144"/>
        <v>298.72450950000001</v>
      </c>
      <c r="L134" s="65">
        <v>7.71</v>
      </c>
      <c r="M134" s="73">
        <v>484.17846153846153</v>
      </c>
      <c r="N134" s="67">
        <v>7.57</v>
      </c>
      <c r="O134" s="201">
        <v>92.4</v>
      </c>
      <c r="P134" s="204">
        <v>0.01</v>
      </c>
      <c r="Q134" s="173">
        <v>0</v>
      </c>
      <c r="R134" s="173">
        <v>0</v>
      </c>
      <c r="S134" s="173">
        <v>0</v>
      </c>
      <c r="T134" s="173">
        <v>8.0000000000000002E-3</v>
      </c>
      <c r="U134" s="173">
        <v>8.5299999999999994</v>
      </c>
      <c r="V134" s="173">
        <v>49.234999999999999</v>
      </c>
      <c r="W134" s="173">
        <v>0.29499999999999998</v>
      </c>
      <c r="X134" s="173">
        <v>1.2E-2</v>
      </c>
      <c r="Y134" s="173">
        <v>0.42</v>
      </c>
      <c r="Z134" s="173">
        <v>3.0000000000000001E-3</v>
      </c>
      <c r="AA134" s="173">
        <v>0.81</v>
      </c>
      <c r="AB134" s="173">
        <v>0.44700000000000001</v>
      </c>
      <c r="AC134" s="173">
        <v>0</v>
      </c>
      <c r="AD134" s="173">
        <v>3.7789999999999999</v>
      </c>
      <c r="AE134" s="208">
        <v>183.0513</v>
      </c>
      <c r="AF134" s="186">
        <v>0.89</v>
      </c>
      <c r="AG134" s="186">
        <v>0.08</v>
      </c>
      <c r="AH134" s="186">
        <v>0.06</v>
      </c>
      <c r="AI134" s="186">
        <v>0.09</v>
      </c>
      <c r="AJ134" s="186">
        <v>0.02</v>
      </c>
      <c r="AK134" s="186">
        <v>3.35</v>
      </c>
      <c r="AL134" s="186">
        <v>0</v>
      </c>
      <c r="AM134" s="186">
        <v>0.34</v>
      </c>
      <c r="AN134" s="186">
        <v>1.25</v>
      </c>
      <c r="AO134" s="186">
        <v>1.57</v>
      </c>
      <c r="AP134" s="186">
        <v>0.14000000000000001</v>
      </c>
      <c r="AQ134" s="186">
        <v>0.2</v>
      </c>
      <c r="AR134" s="186">
        <v>0.43680000000000002</v>
      </c>
      <c r="AS134" s="186">
        <v>0</v>
      </c>
      <c r="AT134" s="186">
        <v>0.01</v>
      </c>
      <c r="AU134" s="186">
        <v>0.01</v>
      </c>
      <c r="AV134" s="186">
        <v>0.12</v>
      </c>
      <c r="AW134" s="186">
        <v>3.6</v>
      </c>
      <c r="AX134" s="186">
        <v>0</v>
      </c>
      <c r="AY134" s="186">
        <v>0.01</v>
      </c>
      <c r="AZ134" s="187">
        <v>0.59</v>
      </c>
      <c r="BA134" s="45">
        <f t="shared" ref="BA134:BA158" si="193">SUM(Q134:AE134)+SUM(AF134:AZ134)/1000</f>
        <v>246.60306680000002</v>
      </c>
      <c r="BB134" s="49">
        <f t="shared" ref="BB134:BB158" si="194">SUM(BX134:CN134)</f>
        <v>6.2778834926553442</v>
      </c>
      <c r="BC134" s="210">
        <f t="shared" si="148"/>
        <v>0.85982193117975314</v>
      </c>
      <c r="BD134" s="215" t="str">
        <f t="shared" ref="BD134:BD165" si="195">DX134</f>
        <v>Ca-Mg</v>
      </c>
      <c r="BE134" s="44" t="str">
        <f t="shared" ref="BE134:BE165" si="196">DY134</f>
        <v>HCO3</v>
      </c>
      <c r="BF134" s="213"/>
      <c r="BG134" s="101">
        <f t="shared" ref="BG134:BG161" si="197">IF(ISNUMBER(R134),R134,0)</f>
        <v>0</v>
      </c>
      <c r="BH134" s="101">
        <f t="shared" ref="BH134:BH161" si="198">IF(ISNUMBER(U134),U134,0)</f>
        <v>8.5299999999999994</v>
      </c>
      <c r="BI134" s="101">
        <f t="shared" ref="BI134:BI161" si="199">IF(ISNUMBER(V134),V134,0)</f>
        <v>49.234999999999999</v>
      </c>
      <c r="BJ134" s="101">
        <f t="shared" ref="BJ134:BJ161" si="200">IF(ISNUMBER(AE134),AE134,0)</f>
        <v>183.0513</v>
      </c>
      <c r="BK134" s="101">
        <f t="shared" ref="BK134:BK161" si="201">IF(ISNUMBER(AD134),AD134,0)</f>
        <v>3.7789999999999999</v>
      </c>
      <c r="BL134" s="102">
        <f t="shared" ref="BL134:BL161" si="202">IF(ISNUMBER(Y134),Y134,0)</f>
        <v>0.42</v>
      </c>
      <c r="BM134" s="101">
        <f t="shared" ref="BM134:BM161" si="203">IF(ISNUMBER(Q134),Q134,0)</f>
        <v>0</v>
      </c>
      <c r="BN134" s="101">
        <f t="shared" ref="BN134:BN161" si="204">IF(ISNUMBER(T134),T134,0)</f>
        <v>8.0000000000000002E-3</v>
      </c>
      <c r="BO134" s="101">
        <f t="shared" ref="BO134:BO161" si="205">IF(ISNUMBER(W134),W134,0)</f>
        <v>0.29499999999999998</v>
      </c>
      <c r="BP134" s="101">
        <f t="shared" ref="BP134:BP161" si="206">IF(ISNUMBER(S134),S134,0)</f>
        <v>0</v>
      </c>
      <c r="BQ134" s="101">
        <f t="shared" ref="BQ134:BQ161" si="207">IF(ISNUMBER(AJ134),AJ134,0)/1000</f>
        <v>2.0000000000000002E-5</v>
      </c>
      <c r="BR134" s="101">
        <f t="shared" ref="BR134:BR161" si="208">IF(ISNUMBER(AK134),AK134,0)/1000</f>
        <v>3.3500000000000001E-3</v>
      </c>
      <c r="BS134" s="101">
        <f t="shared" ref="BS134:BS161" si="209">IF(ISNUMBER(AB134),AB134,0)</f>
        <v>0.44700000000000001</v>
      </c>
      <c r="BT134" s="101">
        <f t="shared" ref="BT134:BT161" si="210">IF(ISNUMBER(Z134),Z134,0)</f>
        <v>3.0000000000000001E-3</v>
      </c>
      <c r="BU134" s="101">
        <f t="shared" ref="BU134:BU161" si="211">IF(ISNUMBER(AC134),AC134,0)</f>
        <v>0</v>
      </c>
      <c r="BV134" s="101">
        <f t="shared" ref="BV134:BV161" si="212">IF(ISNUMBER(X134),X134,0)</f>
        <v>1.2E-2</v>
      </c>
      <c r="BW134" s="103">
        <f t="shared" ref="BW134:BW161" si="213">IF(ISNUMBER(AA134),AA134,0)</f>
        <v>0.81</v>
      </c>
      <c r="BX134" s="101">
        <f>BG134/Constants!C$6*Constants!D$6</f>
        <v>0</v>
      </c>
      <c r="BY134" s="101">
        <f>BH134/Constants!C$9*Constants!D$9</f>
        <v>0.70191318658712198</v>
      </c>
      <c r="BZ134" s="101">
        <f>BI134/Constants!C$10*Constants!D$10</f>
        <v>2.4569589300863313</v>
      </c>
      <c r="CA134" s="101">
        <f>BJ134/Constants!C$21*Constants!D$21</f>
        <v>3</v>
      </c>
      <c r="CB134" s="101">
        <f>BK134/Constants!C$20*Constants!D$20</f>
        <v>7.8677862144060223E-2</v>
      </c>
      <c r="CC134" s="102">
        <f>BL134/Constants!C$15*Constants!D$15</f>
        <v>1.1846670239471975E-2</v>
      </c>
      <c r="CD134" s="102">
        <f>BM134/Constants!C$5*Constants!D$5</f>
        <v>0</v>
      </c>
      <c r="CE134" s="101">
        <f>BN134/Constants!C$8*Constants!D$8</f>
        <v>2.0461247675730146E-4</v>
      </c>
      <c r="CF134" s="102">
        <f>BO134/Constants!C$11*Constants!D$11</f>
        <v>6.7336224606254274E-3</v>
      </c>
      <c r="CG134" s="102">
        <f>BP134/Constants!C$7*Constants!D$7</f>
        <v>0</v>
      </c>
      <c r="CH134" s="101">
        <f>BQ134/Constants!C$13*Constants!D$13</f>
        <v>7.2932810648190366E-7</v>
      </c>
      <c r="CI134" s="101">
        <f>BR134/Constants!C$12*Constants!D$12</f>
        <v>1.1997493061151402E-4</v>
      </c>
      <c r="CJ134" s="101">
        <f>BS134/Constants!C$18*Constants!D$18</f>
        <v>7.2091076672972619E-3</v>
      </c>
      <c r="CK134" s="101">
        <f>BT134/Constants!D$18*Constants!E$18</f>
        <v>3.4499999999999999E-3</v>
      </c>
      <c r="CL134" s="101">
        <f>BU134/Constants!C$19*Constants!D$19</f>
        <v>0</v>
      </c>
      <c r="CM134" s="102">
        <f>BV134/Constants!C$14/Constants!D$14</f>
        <v>6.3163213744315313E-4</v>
      </c>
      <c r="CN134" s="102">
        <f>BW134/Constants!C$17/Constants!D$17</f>
        <v>1.0137164597517021E-2</v>
      </c>
      <c r="CO134" s="217">
        <f t="shared" si="147"/>
        <v>0.85982193117975314</v>
      </c>
      <c r="CP134" s="104">
        <f t="shared" ref="CP134:CP161" si="214">ABS(BC134)</f>
        <v>0.85982193117975314</v>
      </c>
      <c r="CQ134" s="106">
        <f>R134*Constants!E$6</f>
        <v>0</v>
      </c>
      <c r="CR134" s="106">
        <f>T134*Constants!E$8</f>
        <v>1.472E-2</v>
      </c>
      <c r="CS134" s="106">
        <f>U134*Constants!E$9</f>
        <v>32.584599999999995</v>
      </c>
      <c r="CT134" s="106">
        <f>V134*Constants!E$10</f>
        <v>128.011</v>
      </c>
      <c r="CU134" s="106">
        <f>AE134*Constants!E$21</f>
        <v>130.88167949999999</v>
      </c>
      <c r="CV134" s="106">
        <f>AB134*Constants!E$18</f>
        <v>0.51405000000000001</v>
      </c>
      <c r="CW134" s="106">
        <f>AD134*Constants!E$20</f>
        <v>5.8196599999999998</v>
      </c>
      <c r="CX134" s="107">
        <f>Y134*Constants!E$15</f>
        <v>0.89880000000000004</v>
      </c>
      <c r="CY134" s="218">
        <f t="shared" ref="CY134:CY161" si="215">BX134/SUM($BX134:$BZ134,$CD134:$CI134)*100</f>
        <v>0</v>
      </c>
      <c r="CZ134" s="102">
        <f t="shared" ref="CZ134:CZ161" si="216">BY134/SUM($BX134:$BZ134,$CD134:$CI134)*100</f>
        <v>22.170829819107816</v>
      </c>
      <c r="DA134" s="102">
        <f t="shared" ref="DA134:DA161" si="217">BZ134/SUM($BX134:$BZ134,$CD134:$CI134)*100</f>
        <v>77.606204517031202</v>
      </c>
      <c r="DB134" s="102">
        <f t="shared" ref="DB134:DB161" si="218">CA134/SUM($CA134:$CC134,$CJ134:$CN134)*100</f>
        <v>96.402501675076337</v>
      </c>
      <c r="DC134" s="102">
        <f t="shared" ref="DC134:DC161" si="219">CB134/SUM($CA134:$CC134,$CJ134:$CN134)*100</f>
        <v>2.5282475790447303</v>
      </c>
      <c r="DD134" s="102">
        <f t="shared" ref="DD134:DD161" si="220">CC134/SUM($CA134:$CC134,$CJ134:$CN134)*100</f>
        <v>0.38068288253492472</v>
      </c>
      <c r="DE134" s="102">
        <f t="shared" ref="DE134:DE161" si="221">CD134/SUM($BX134:$BZ134,$CD134:$CI134)*100</f>
        <v>0</v>
      </c>
      <c r="DF134" s="102">
        <f t="shared" ref="DF134:DF161" si="222">CE134/SUM($BX134:$BZ134,$CD134:$CI134)*100</f>
        <v>6.4629479652740778E-3</v>
      </c>
      <c r="DG134" s="102">
        <f t="shared" ref="DG134:DG161" si="223">CF134/SUM($BX134:$BZ134,$CD134:$CI134)*100</f>
        <v>0.21269011680281119</v>
      </c>
      <c r="DH134" s="102">
        <f t="shared" ref="DH134:DH161" si="224">CG134/SUM($BX134:$BZ134,$CD134:$CI134)*100</f>
        <v>0</v>
      </c>
      <c r="DI134" s="102">
        <f t="shared" ref="DI134:DI161" si="225">CH134/SUM($BX134:$BZ134,$CD134:$CI134)*100</f>
        <v>2.3036765286778698E-5</v>
      </c>
      <c r="DJ134" s="102">
        <f t="shared" ref="DJ134:DJ161" si="226">CI134/SUM($BX134:$BZ134,$CD134:$CI134)*100</f>
        <v>3.7895623276155564E-3</v>
      </c>
      <c r="DK134" s="102">
        <f t="shared" ref="DK134:DK161" si="227">CJ134/SUM($CA134:$CC134,$CJ134:$CN134)*100</f>
        <v>0.23165867132414331</v>
      </c>
      <c r="DL134" s="102">
        <f t="shared" ref="DL134:DL161" si="228">CK134/SUM($CA134:$CC134,$CJ134:$CN134)*100</f>
        <v>0.1108628769263378</v>
      </c>
      <c r="DM134" s="102">
        <f t="shared" ref="DM134:DM161" si="229">CL134/SUM($CA134:$CC134,$CJ134:$CN134)*100</f>
        <v>0</v>
      </c>
      <c r="DN134" s="102">
        <f t="shared" ref="DN134:DN161" si="230">CM134/SUM($CA134:$CC134,$CJ134:$CN134)*100</f>
        <v>2.0296972729298538E-2</v>
      </c>
      <c r="DO134" s="102">
        <f t="shared" ref="DO134:DO161" si="231">CN134/SUM($CA134:$CC134,$CJ134:$CN134)*100</f>
        <v>0.32574934236421971</v>
      </c>
      <c r="DP134" s="105">
        <f t="shared" ref="DP134:DP161" si="232">IF(CY134&gt;20,CY134,0)</f>
        <v>0</v>
      </c>
      <c r="DQ134" s="106">
        <f t="shared" ref="DQ134:DQ161" si="233">IF(CZ134&gt;20,CZ134,0)</f>
        <v>22.170829819107816</v>
      </c>
      <c r="DR134" s="106">
        <f t="shared" ref="DR134:DR161" si="234">IF(DA134&gt;20,DA134,0)</f>
        <v>77.606204517031202</v>
      </c>
      <c r="DS134" s="94">
        <f t="shared" ref="DS134:DS161" si="235">IF(DF134&gt;20,DF134,IF(DI134&gt;20,DI134,IF(DJ134&gt;20,DJ134,0)))</f>
        <v>0</v>
      </c>
      <c r="DT134" s="106">
        <f t="shared" ref="DT134:DT161" si="236">IF(DB134&gt;20,DB134,0)</f>
        <v>96.402501675076337</v>
      </c>
      <c r="DU134" s="94">
        <f t="shared" ref="DU134:DU165" si="237">IF(DK134&gt;20,DK134,0)</f>
        <v>0</v>
      </c>
      <c r="DV134" s="106">
        <f t="shared" ref="DV134:DV161" si="238">IF(DC134&gt;20,DC134,0)</f>
        <v>0</v>
      </c>
      <c r="DW134" s="107">
        <f t="shared" ref="DW134:DW161" si="239">IF(DD134&gt;20,DD134,0)</f>
        <v>0</v>
      </c>
      <c r="DX134" s="54" t="str">
        <f t="shared" si="145"/>
        <v>Ca-Mg</v>
      </c>
      <c r="DY134" s="92" t="str">
        <f t="shared" si="146"/>
        <v>HCO3</v>
      </c>
    </row>
    <row r="135" spans="1:130" s="1" customFormat="1" x14ac:dyDescent="0.2">
      <c r="A135" s="2"/>
      <c r="B135" s="63" t="s">
        <v>276</v>
      </c>
      <c r="C135" s="82" t="s">
        <v>305</v>
      </c>
      <c r="D135" s="70" t="s">
        <v>320</v>
      </c>
      <c r="E135" s="77">
        <v>700720</v>
      </c>
      <c r="F135" s="71">
        <v>5219919</v>
      </c>
      <c r="G135" s="71">
        <v>2231</v>
      </c>
      <c r="H135" s="75">
        <v>43335</v>
      </c>
      <c r="I135" s="68">
        <v>11.4</v>
      </c>
      <c r="J135" s="113">
        <v>231</v>
      </c>
      <c r="K135" s="112">
        <f t="shared" ref="K135:K158" si="240">SUM(CQ135:CX135)</f>
        <v>271.79515436999998</v>
      </c>
      <c r="L135" s="65">
        <v>7.25</v>
      </c>
      <c r="M135" s="73">
        <v>556.49978021978018</v>
      </c>
      <c r="N135" s="67">
        <v>7.2</v>
      </c>
      <c r="O135" s="201">
        <v>83.9</v>
      </c>
      <c r="P135" s="204">
        <v>0.05</v>
      </c>
      <c r="Q135" s="173">
        <v>0</v>
      </c>
      <c r="R135" s="173">
        <v>0</v>
      </c>
      <c r="S135" s="173">
        <v>0</v>
      </c>
      <c r="T135" s="173">
        <v>0.129</v>
      </c>
      <c r="U135" s="173">
        <v>2.6480000000000001</v>
      </c>
      <c r="V135" s="173">
        <v>51.027999999999999</v>
      </c>
      <c r="W135" s="173">
        <v>0.27400000000000002</v>
      </c>
      <c r="X135" s="173">
        <v>1.2999999999999999E-2</v>
      </c>
      <c r="Y135" s="173">
        <v>2.2549999999999999</v>
      </c>
      <c r="Z135" s="173">
        <v>0</v>
      </c>
      <c r="AA135" s="173">
        <v>0.80500000000000005</v>
      </c>
      <c r="AB135" s="173">
        <v>0.44500000000000001</v>
      </c>
      <c r="AC135" s="173">
        <v>0</v>
      </c>
      <c r="AD135" s="173">
        <v>7.0609999999999999</v>
      </c>
      <c r="AE135" s="208">
        <v>157.42411799999999</v>
      </c>
      <c r="AF135" s="186">
        <v>8.8699999999999992</v>
      </c>
      <c r="AG135" s="186">
        <v>0.08</v>
      </c>
      <c r="AH135" s="186">
        <v>0.03</v>
      </c>
      <c r="AI135" s="186">
        <v>0.03</v>
      </c>
      <c r="AJ135" s="186">
        <v>0.02</v>
      </c>
      <c r="AK135" s="186">
        <v>1.07</v>
      </c>
      <c r="AL135" s="186">
        <v>0</v>
      </c>
      <c r="AM135" s="186">
        <v>0.28000000000000003</v>
      </c>
      <c r="AN135" s="186">
        <v>0.56999999999999995</v>
      </c>
      <c r="AO135" s="186">
        <v>0.25</v>
      </c>
      <c r="AP135" s="186">
        <v>0.17</v>
      </c>
      <c r="AQ135" s="186">
        <v>0.01</v>
      </c>
      <c r="AR135" s="186">
        <v>0.32250000000000001</v>
      </c>
      <c r="AS135" s="186">
        <v>0</v>
      </c>
      <c r="AT135" s="186">
        <v>0.01</v>
      </c>
      <c r="AU135" s="186">
        <v>0</v>
      </c>
      <c r="AV135" s="186">
        <v>0.15</v>
      </c>
      <c r="AW135" s="186">
        <v>30.25</v>
      </c>
      <c r="AX135" s="186">
        <v>0</v>
      </c>
      <c r="AY135" s="186">
        <v>7.0000000000000007E-2</v>
      </c>
      <c r="AZ135" s="187">
        <v>0.45</v>
      </c>
      <c r="BA135" s="45">
        <f t="shared" si="193"/>
        <v>222.12475049999998</v>
      </c>
      <c r="BB135" s="49">
        <f t="shared" si="194"/>
        <v>5.5824740619249305</v>
      </c>
      <c r="BC135" s="210">
        <f t="shared" si="148"/>
        <v>-0.62023827778865059</v>
      </c>
      <c r="BD135" s="215" t="str">
        <f t="shared" si="195"/>
        <v>Ca</v>
      </c>
      <c r="BE135" s="44" t="str">
        <f t="shared" si="196"/>
        <v>HCO3</v>
      </c>
      <c r="BF135" s="213"/>
      <c r="BG135" s="101">
        <f t="shared" si="197"/>
        <v>0</v>
      </c>
      <c r="BH135" s="101">
        <f t="shared" si="198"/>
        <v>2.6480000000000001</v>
      </c>
      <c r="BI135" s="101">
        <f t="shared" si="199"/>
        <v>51.027999999999999</v>
      </c>
      <c r="BJ135" s="101">
        <f t="shared" si="200"/>
        <v>157.42411799999999</v>
      </c>
      <c r="BK135" s="101">
        <f t="shared" si="201"/>
        <v>7.0609999999999999</v>
      </c>
      <c r="BL135" s="102">
        <f t="shared" si="202"/>
        <v>2.2549999999999999</v>
      </c>
      <c r="BM135" s="101">
        <f t="shared" si="203"/>
        <v>0</v>
      </c>
      <c r="BN135" s="101">
        <f t="shared" si="204"/>
        <v>0.129</v>
      </c>
      <c r="BO135" s="101">
        <f t="shared" si="205"/>
        <v>0.27400000000000002</v>
      </c>
      <c r="BP135" s="101">
        <f t="shared" si="206"/>
        <v>0</v>
      </c>
      <c r="BQ135" s="101">
        <f t="shared" si="207"/>
        <v>2.0000000000000002E-5</v>
      </c>
      <c r="BR135" s="101">
        <f t="shared" si="208"/>
        <v>1.07E-3</v>
      </c>
      <c r="BS135" s="101">
        <f t="shared" si="209"/>
        <v>0.44500000000000001</v>
      </c>
      <c r="BT135" s="101">
        <f t="shared" si="210"/>
        <v>0</v>
      </c>
      <c r="BU135" s="101">
        <f t="shared" si="211"/>
        <v>0</v>
      </c>
      <c r="BV135" s="101">
        <f t="shared" si="212"/>
        <v>1.2999999999999999E-2</v>
      </c>
      <c r="BW135" s="103">
        <f t="shared" si="213"/>
        <v>0.80500000000000005</v>
      </c>
      <c r="BX135" s="101">
        <f>BG135/Constants!C$6*Constants!D$6</f>
        <v>0</v>
      </c>
      <c r="BY135" s="101">
        <f>BH135/Constants!C$9*Constants!D$9</f>
        <v>0.21789755194404445</v>
      </c>
      <c r="BZ135" s="101">
        <f>BI135/Constants!C$10*Constants!D$10</f>
        <v>2.5464344528170066</v>
      </c>
      <c r="CA135" s="101">
        <f>BJ135/Constants!C$21*Constants!D$21</f>
        <v>2.58</v>
      </c>
      <c r="CB135" s="101">
        <f>BK135/Constants!C$20*Constants!D$20</f>
        <v>0.14700830500111384</v>
      </c>
      <c r="CC135" s="102">
        <f>BL135/Constants!C$15*Constants!D$15</f>
        <v>6.360533664287929E-2</v>
      </c>
      <c r="CD135" s="102">
        <f>BM135/Constants!C$5*Constants!D$5</f>
        <v>0</v>
      </c>
      <c r="CE135" s="101">
        <f>BN135/Constants!C$8*Constants!D$8</f>
        <v>3.2993761877114862E-3</v>
      </c>
      <c r="CF135" s="102">
        <f>BO135/Constants!C$11*Constants!D$11</f>
        <v>6.2542798447842961E-3</v>
      </c>
      <c r="CG135" s="102">
        <f>BP135/Constants!C$7*Constants!D$7</f>
        <v>0</v>
      </c>
      <c r="CH135" s="101">
        <f>BQ135/Constants!C$13*Constants!D$13</f>
        <v>7.2932810648190366E-7</v>
      </c>
      <c r="CI135" s="101">
        <f>BR135/Constants!C$12*Constants!D$12</f>
        <v>3.8320350971438807E-5</v>
      </c>
      <c r="CJ135" s="101">
        <f>BS135/Constants!C$18*Constants!D$18</f>
        <v>7.1768521520073417E-3</v>
      </c>
      <c r="CK135" s="101">
        <f>BT135/Constants!D$18*Constants!E$18</f>
        <v>0</v>
      </c>
      <c r="CL135" s="101">
        <f>BU135/Constants!C$19*Constants!D$19</f>
        <v>0</v>
      </c>
      <c r="CM135" s="102">
        <f>BV135/Constants!C$14/Constants!D$14</f>
        <v>6.8426814889674913E-4</v>
      </c>
      <c r="CN135" s="102">
        <f>BW135/Constants!C$17/Constants!D$17</f>
        <v>1.0074589507408891E-2</v>
      </c>
      <c r="CO135" s="217">
        <f t="shared" si="147"/>
        <v>-0.62023827778865059</v>
      </c>
      <c r="CP135" s="104">
        <f t="shared" si="214"/>
        <v>0.62023827778865059</v>
      </c>
      <c r="CQ135" s="106">
        <f>R135*Constants!E$6</f>
        <v>0</v>
      </c>
      <c r="CR135" s="106">
        <f>T135*Constants!E$8</f>
        <v>0.23736000000000002</v>
      </c>
      <c r="CS135" s="106">
        <f>U135*Constants!E$9</f>
        <v>10.115360000000001</v>
      </c>
      <c r="CT135" s="106">
        <f>V135*Constants!E$10</f>
        <v>132.6728</v>
      </c>
      <c r="CU135" s="106">
        <f>AE135*Constants!E$21</f>
        <v>112.55824437</v>
      </c>
      <c r="CV135" s="106">
        <f>AB135*Constants!E$18</f>
        <v>0.51174999999999993</v>
      </c>
      <c r="CW135" s="106">
        <f>AD135*Constants!E$20</f>
        <v>10.873940000000001</v>
      </c>
      <c r="CX135" s="107">
        <f>Y135*Constants!E$15</f>
        <v>4.8257000000000003</v>
      </c>
      <c r="CY135" s="218">
        <f t="shared" si="215"/>
        <v>0</v>
      </c>
      <c r="CZ135" s="102">
        <f t="shared" si="216"/>
        <v>7.8552078620374237</v>
      </c>
      <c r="DA135" s="102">
        <f t="shared" si="217"/>
        <v>91.798975047997672</v>
      </c>
      <c r="DB135" s="102">
        <f t="shared" si="218"/>
        <v>91.862370111669108</v>
      </c>
      <c r="DC135" s="102">
        <f t="shared" si="219"/>
        <v>5.2343144664734336</v>
      </c>
      <c r="DD135" s="102">
        <f t="shared" si="220"/>
        <v>2.2647042541726692</v>
      </c>
      <c r="DE135" s="102">
        <f t="shared" si="221"/>
        <v>0</v>
      </c>
      <c r="DF135" s="102">
        <f t="shared" si="222"/>
        <v>0.11894252844192495</v>
      </c>
      <c r="DG135" s="102">
        <f t="shared" si="223"/>
        <v>0.22546682039249308</v>
      </c>
      <c r="DH135" s="102">
        <f t="shared" si="224"/>
        <v>0</v>
      </c>
      <c r="DI135" s="102">
        <f t="shared" si="225"/>
        <v>2.6292281968880108E-5</v>
      </c>
      <c r="DJ135" s="102">
        <f t="shared" si="226"/>
        <v>1.3814488485128977E-3</v>
      </c>
      <c r="DK135" s="102">
        <f t="shared" si="227"/>
        <v>0.25553591031954548</v>
      </c>
      <c r="DL135" s="102">
        <f t="shared" si="228"/>
        <v>0</v>
      </c>
      <c r="DM135" s="102">
        <f t="shared" si="229"/>
        <v>0</v>
      </c>
      <c r="DN135" s="102">
        <f t="shared" si="230"/>
        <v>2.4363757344798401E-2</v>
      </c>
      <c r="DO135" s="102">
        <f t="shared" si="231"/>
        <v>0.35871150002043944</v>
      </c>
      <c r="DP135" s="105">
        <f t="shared" si="232"/>
        <v>0</v>
      </c>
      <c r="DQ135" s="106">
        <f t="shared" si="233"/>
        <v>0</v>
      </c>
      <c r="DR135" s="106">
        <f t="shared" si="234"/>
        <v>91.798975047997672</v>
      </c>
      <c r="DS135" s="94">
        <f t="shared" si="235"/>
        <v>0</v>
      </c>
      <c r="DT135" s="106">
        <f t="shared" si="236"/>
        <v>91.862370111669108</v>
      </c>
      <c r="DU135" s="94">
        <f t="shared" si="237"/>
        <v>0</v>
      </c>
      <c r="DV135" s="106">
        <f t="shared" si="238"/>
        <v>0</v>
      </c>
      <c r="DW135" s="107">
        <f t="shared" si="239"/>
        <v>0</v>
      </c>
      <c r="DX135" s="54" t="str">
        <f t="shared" ref="DX135:DX165" si="241">IF(DS135&gt;0,"K/Fe/Mn",IF(DR135+DQ135=0,"Na",IF(DP135+DQ135=0,"Ca",IF(DP135+DR135=0,"Mg",IF(DQ135=0,IF(DP135&gt;DR135,"Na-Ca","Ca-Na"),IF(DR135=0,IF(DP135&gt;DQ135,"Na-Mg","Mg-Na"),IF(DP135=0,IF(DR135&gt;DQ135,"Ca-Mg","Mg-Ca"),IF(DP135&gt;DR135,IF(DP135&gt;DQ135,IF(DR135&gt;DQ135,"Na-Ca-Mg","Na-Mg-Ca"),"Mg-Na-Ca"),IF(DR135&gt;DP135,IF(DR135&gt;DQ135,IF(DP135&gt;DQ135,"Ca-Na-Mg","Ca-Mg-Na"),"Mg-Ca-Na"),"x")))))))))</f>
        <v>Ca</v>
      </c>
      <c r="DY135" s="92" t="str">
        <f t="shared" ref="DY135:DY165" si="242">IF(DU135&gt;0,"NO3",IF(DT135+DV135=0,"Cl",IF(DW135+DV135=0,"HCO3",IF(DW135+DT135=0,"SO4",IF(DV135=0,IF(DW135&gt;DT135,"Cl-HCO3","HCO3-Cl"),IF(DT135=0,IF(DW135&gt;DV135,"Cl-SO4","SO4-Cl"),IF(DW135=0,IF(DT135&gt;DV135,"HCO3-SO4","SO4-HCO3"),IF(DW135&gt;DT135,IF(DW135&gt;DV135,IF(DT135&gt;DV135,"Cl-HCO3-SO4","Cl-SO4-HCO3"),"SO4-Cl-HCO3"),IF(DT135&gt;DW135,IF(DT135&gt;DV135,IF(DW135&gt;DV135,"HCO3-Cl-SO4","HCO3-SO4-Cl"),"SO4-HCO3-Cl"),"x")))))))))</f>
        <v>HCO3</v>
      </c>
      <c r="DZ135" s="3"/>
    </row>
    <row r="136" spans="1:130" x14ac:dyDescent="0.2">
      <c r="B136" s="63" t="s">
        <v>277</v>
      </c>
      <c r="C136" s="82" t="s">
        <v>304</v>
      </c>
      <c r="D136" s="70" t="s">
        <v>320</v>
      </c>
      <c r="E136" s="77">
        <v>701654</v>
      </c>
      <c r="F136" s="71">
        <v>5224323</v>
      </c>
      <c r="G136" s="71">
        <v>2096</v>
      </c>
      <c r="H136" s="75">
        <v>43337</v>
      </c>
      <c r="I136" s="68">
        <v>9.3000000000000007</v>
      </c>
      <c r="J136" s="113">
        <v>301</v>
      </c>
      <c r="K136" s="112">
        <f t="shared" si="240"/>
        <v>357.67573829999998</v>
      </c>
      <c r="L136" s="65">
        <v>8.18</v>
      </c>
      <c r="M136" s="73">
        <v>521.04131868131867</v>
      </c>
      <c r="N136" s="67">
        <v>8.86</v>
      </c>
      <c r="O136" s="201">
        <v>99.58</v>
      </c>
      <c r="P136" s="208">
        <v>13.7</v>
      </c>
      <c r="Q136" s="173">
        <v>0</v>
      </c>
      <c r="R136" s="173">
        <v>0</v>
      </c>
      <c r="S136" s="173">
        <v>3.0000000000000001E-3</v>
      </c>
      <c r="T136" s="173">
        <v>7.0000000000000007E-2</v>
      </c>
      <c r="U136" s="173">
        <v>11.833</v>
      </c>
      <c r="V136" s="173">
        <v>49.784999999999997</v>
      </c>
      <c r="W136" s="173">
        <v>1.0620000000000001</v>
      </c>
      <c r="X136" s="173">
        <v>1.4E-2</v>
      </c>
      <c r="Y136" s="173">
        <v>4.9000000000000002E-2</v>
      </c>
      <c r="Z136" s="173">
        <v>0</v>
      </c>
      <c r="AA136" s="173">
        <v>0.49099999999999999</v>
      </c>
      <c r="AB136" s="173">
        <v>0.29199999999999998</v>
      </c>
      <c r="AC136" s="173">
        <v>0</v>
      </c>
      <c r="AD136" s="173">
        <v>56.158000000000001</v>
      </c>
      <c r="AE136" s="208">
        <v>134.23762000000002</v>
      </c>
      <c r="AF136" s="186">
        <v>0.67</v>
      </c>
      <c r="AG136" s="186">
        <v>0.05</v>
      </c>
      <c r="AH136" s="186">
        <v>0.04</v>
      </c>
      <c r="AI136" s="186">
        <v>7.0000000000000007E-2</v>
      </c>
      <c r="AJ136" s="186">
        <v>0.02</v>
      </c>
      <c r="AK136" s="186">
        <v>1.04</v>
      </c>
      <c r="AL136" s="186">
        <v>0</v>
      </c>
      <c r="AM136" s="186">
        <v>0.17</v>
      </c>
      <c r="AN136" s="186">
        <v>1.38</v>
      </c>
      <c r="AO136" s="186">
        <v>0.71</v>
      </c>
      <c r="AP136" s="186">
        <v>0.09</v>
      </c>
      <c r="AQ136" s="186">
        <v>0.37</v>
      </c>
      <c r="AR136" s="186">
        <v>0.16750000000000001</v>
      </c>
      <c r="AS136" s="186">
        <v>0</v>
      </c>
      <c r="AT136" s="186">
        <v>0.01</v>
      </c>
      <c r="AU136" s="186">
        <v>0</v>
      </c>
      <c r="AV136" s="186">
        <v>0.05</v>
      </c>
      <c r="AW136" s="186">
        <v>10.51</v>
      </c>
      <c r="AX136" s="186">
        <v>0</v>
      </c>
      <c r="AY136" s="186">
        <v>0.03</v>
      </c>
      <c r="AZ136" s="187">
        <v>0.56999999999999995</v>
      </c>
      <c r="BA136" s="45">
        <f t="shared" si="193"/>
        <v>254.01056750000004</v>
      </c>
      <c r="BB136" s="49">
        <f t="shared" si="194"/>
        <v>6.8665193258289632</v>
      </c>
      <c r="BC136" s="210">
        <f t="shared" si="148"/>
        <v>1.4881061440450345</v>
      </c>
      <c r="BD136" s="215" t="str">
        <f t="shared" si="195"/>
        <v>Ca-Mg</v>
      </c>
      <c r="BE136" s="44" t="str">
        <f t="shared" si="196"/>
        <v>HCO3-SO4</v>
      </c>
      <c r="BF136" s="213"/>
      <c r="BG136" s="101">
        <f t="shared" si="197"/>
        <v>0</v>
      </c>
      <c r="BH136" s="101">
        <f t="shared" si="198"/>
        <v>11.833</v>
      </c>
      <c r="BI136" s="101">
        <f t="shared" si="199"/>
        <v>49.784999999999997</v>
      </c>
      <c r="BJ136" s="101">
        <f t="shared" si="200"/>
        <v>134.23762000000002</v>
      </c>
      <c r="BK136" s="101">
        <f t="shared" si="201"/>
        <v>56.158000000000001</v>
      </c>
      <c r="BL136" s="102">
        <f t="shared" si="202"/>
        <v>4.9000000000000002E-2</v>
      </c>
      <c r="BM136" s="101">
        <f t="shared" si="203"/>
        <v>0</v>
      </c>
      <c r="BN136" s="101">
        <f t="shared" si="204"/>
        <v>7.0000000000000007E-2</v>
      </c>
      <c r="BO136" s="101">
        <f t="shared" si="205"/>
        <v>1.0620000000000001</v>
      </c>
      <c r="BP136" s="101">
        <f t="shared" si="206"/>
        <v>3.0000000000000001E-3</v>
      </c>
      <c r="BQ136" s="101">
        <f t="shared" si="207"/>
        <v>2.0000000000000002E-5</v>
      </c>
      <c r="BR136" s="101">
        <f t="shared" si="208"/>
        <v>1.0400000000000001E-3</v>
      </c>
      <c r="BS136" s="101">
        <f t="shared" si="209"/>
        <v>0.29199999999999998</v>
      </c>
      <c r="BT136" s="101">
        <f t="shared" si="210"/>
        <v>0</v>
      </c>
      <c r="BU136" s="101">
        <f t="shared" si="211"/>
        <v>0</v>
      </c>
      <c r="BV136" s="101">
        <f t="shared" si="212"/>
        <v>1.4E-2</v>
      </c>
      <c r="BW136" s="103">
        <f t="shared" si="213"/>
        <v>0.49099999999999999</v>
      </c>
      <c r="BX136" s="101">
        <f>BG136/Constants!C$6*Constants!D$6</f>
        <v>0</v>
      </c>
      <c r="BY136" s="101">
        <f>BH136/Constants!C$9*Constants!D$9</f>
        <v>0.97370911335116239</v>
      </c>
      <c r="BZ136" s="101">
        <f>BI136/Constants!C$10*Constants!D$10</f>
        <v>2.4844054094515693</v>
      </c>
      <c r="CA136" s="101">
        <f>BJ136/Constants!C$21*Constants!D$21</f>
        <v>2.2000000000000002</v>
      </c>
      <c r="CB136" s="101">
        <f>BK136/Constants!C$20*Constants!D$20</f>
        <v>1.1691959201603954</v>
      </c>
      <c r="CC136" s="102">
        <f>BL136/Constants!C$15*Constants!D$15</f>
        <v>1.3821115279383973E-3</v>
      </c>
      <c r="CD136" s="102">
        <f>BM136/Constants!C$5*Constants!D$5</f>
        <v>0</v>
      </c>
      <c r="CE136" s="101">
        <f>BN136/Constants!C$8*Constants!D$8</f>
        <v>1.7903591716263878E-3</v>
      </c>
      <c r="CF136" s="102">
        <f>BO136/Constants!C$11*Constants!D$11</f>
        <v>2.4241040858251541E-2</v>
      </c>
      <c r="CG136" s="102">
        <f>BP136/Constants!C$7*Constants!D$7</f>
        <v>1.663127900079276E-4</v>
      </c>
      <c r="CH136" s="101">
        <f>BQ136/Constants!C$13*Constants!D$13</f>
        <v>7.2932810648190366E-7</v>
      </c>
      <c r="CI136" s="101">
        <f>BR136/Constants!C$12*Constants!D$12</f>
        <v>3.7245948607753607E-5</v>
      </c>
      <c r="CJ136" s="101">
        <f>BS136/Constants!C$18*Constants!D$18</f>
        <v>4.7093052323284122E-3</v>
      </c>
      <c r="CK136" s="101">
        <f>BT136/Constants!D$18*Constants!E$18</f>
        <v>0</v>
      </c>
      <c r="CL136" s="101">
        <f>BU136/Constants!C$19*Constants!D$19</f>
        <v>0</v>
      </c>
      <c r="CM136" s="102">
        <f>BV136/Constants!C$14/Constants!D$14</f>
        <v>7.3690416035034534E-4</v>
      </c>
      <c r="CN136" s="102">
        <f>BW136/Constants!C$17/Constants!D$17</f>
        <v>6.1448738486183426E-3</v>
      </c>
      <c r="CO136" s="217">
        <f t="shared" ref="CO136:CO158" si="243">(SUM(BX136:BZ136,CD136:CI136)-SUM(CA136:CC136,CJ136:CN136))/SUM(BX136:CN136)*100</f>
        <v>1.4881061440450345</v>
      </c>
      <c r="CP136" s="104">
        <f t="shared" si="214"/>
        <v>1.4881061440450345</v>
      </c>
      <c r="CQ136" s="106">
        <f>R136*Constants!E$6</f>
        <v>0</v>
      </c>
      <c r="CR136" s="106">
        <f>T136*Constants!E$8</f>
        <v>0.12880000000000003</v>
      </c>
      <c r="CS136" s="106">
        <f>U136*Constants!E$9</f>
        <v>45.202059999999996</v>
      </c>
      <c r="CT136" s="106">
        <f>V136*Constants!E$10</f>
        <v>129.441</v>
      </c>
      <c r="CU136" s="106">
        <f>AE136*Constants!E$21</f>
        <v>95.979898300000016</v>
      </c>
      <c r="CV136" s="106">
        <f>AB136*Constants!E$18</f>
        <v>0.33579999999999993</v>
      </c>
      <c r="CW136" s="106">
        <f>AD136*Constants!E$20</f>
        <v>86.483320000000006</v>
      </c>
      <c r="CX136" s="107">
        <f>Y136*Constants!E$15</f>
        <v>0.10486000000000001</v>
      </c>
      <c r="CY136" s="218">
        <f t="shared" si="215"/>
        <v>0</v>
      </c>
      <c r="CZ136" s="102">
        <f t="shared" si="216"/>
        <v>27.94521372465147</v>
      </c>
      <c r="DA136" s="102">
        <f t="shared" si="217"/>
        <v>71.301828435044982</v>
      </c>
      <c r="DB136" s="102">
        <f t="shared" si="218"/>
        <v>65.047013476905136</v>
      </c>
      <c r="DC136" s="102">
        <f t="shared" si="219"/>
        <v>34.569410352643516</v>
      </c>
      <c r="DD136" s="102">
        <f t="shared" si="220"/>
        <v>4.0864648720179489E-2</v>
      </c>
      <c r="DE136" s="102">
        <f t="shared" si="221"/>
        <v>0</v>
      </c>
      <c r="DF136" s="102">
        <f t="shared" si="222"/>
        <v>5.138287093031E-2</v>
      </c>
      <c r="DG136" s="102">
        <f t="shared" si="223"/>
        <v>0.69571195175569867</v>
      </c>
      <c r="DH136" s="102">
        <f t="shared" si="224"/>
        <v>4.7731364513155889E-3</v>
      </c>
      <c r="DI136" s="102">
        <f t="shared" si="225"/>
        <v>2.0931538517583736E-5</v>
      </c>
      <c r="DJ136" s="102">
        <f t="shared" si="226"/>
        <v>1.0689496277166758E-3</v>
      </c>
      <c r="DK136" s="102">
        <f t="shared" si="227"/>
        <v>0.13923920041551185</v>
      </c>
      <c r="DL136" s="102">
        <f t="shared" si="228"/>
        <v>0</v>
      </c>
      <c r="DM136" s="102">
        <f t="shared" si="229"/>
        <v>0</v>
      </c>
      <c r="DN136" s="102">
        <f t="shared" si="230"/>
        <v>2.1787915840680169E-2</v>
      </c>
      <c r="DO136" s="102">
        <f t="shared" si="231"/>
        <v>0.18168440547498146</v>
      </c>
      <c r="DP136" s="105">
        <f t="shared" si="232"/>
        <v>0</v>
      </c>
      <c r="DQ136" s="106">
        <f t="shared" si="233"/>
        <v>27.94521372465147</v>
      </c>
      <c r="DR136" s="106">
        <f t="shared" si="234"/>
        <v>71.301828435044982</v>
      </c>
      <c r="DS136" s="94">
        <f t="shared" si="235"/>
        <v>0</v>
      </c>
      <c r="DT136" s="106">
        <f t="shared" si="236"/>
        <v>65.047013476905136</v>
      </c>
      <c r="DU136" s="94">
        <f t="shared" si="237"/>
        <v>0</v>
      </c>
      <c r="DV136" s="106">
        <f t="shared" si="238"/>
        <v>34.569410352643516</v>
      </c>
      <c r="DW136" s="107">
        <f t="shared" si="239"/>
        <v>0</v>
      </c>
      <c r="DX136" s="54" t="str">
        <f t="shared" si="241"/>
        <v>Ca-Mg</v>
      </c>
      <c r="DY136" s="92" t="str">
        <f t="shared" si="242"/>
        <v>HCO3-SO4</v>
      </c>
    </row>
    <row r="137" spans="1:130" x14ac:dyDescent="0.2">
      <c r="B137" s="63" t="s">
        <v>278</v>
      </c>
      <c r="C137" s="82" t="s">
        <v>304</v>
      </c>
      <c r="D137" s="70" t="s">
        <v>320</v>
      </c>
      <c r="E137" s="77">
        <v>700540</v>
      </c>
      <c r="F137" s="71">
        <v>5223516</v>
      </c>
      <c r="G137" s="71">
        <v>2422</v>
      </c>
      <c r="H137" s="75">
        <v>43337</v>
      </c>
      <c r="I137" s="68">
        <v>4.0999999999999996</v>
      </c>
      <c r="J137" s="113">
        <v>314</v>
      </c>
      <c r="K137" s="112">
        <f t="shared" si="240"/>
        <v>374.17053625</v>
      </c>
      <c r="L137" s="65">
        <v>7.59</v>
      </c>
      <c r="M137" s="73">
        <v>375.85846153846148</v>
      </c>
      <c r="N137" s="67">
        <v>9.58</v>
      </c>
      <c r="O137" s="201">
        <v>95.1</v>
      </c>
      <c r="P137" s="204">
        <v>0.6</v>
      </c>
      <c r="Q137" s="173">
        <v>0</v>
      </c>
      <c r="R137" s="173">
        <v>0</v>
      </c>
      <c r="S137" s="173">
        <v>1.4E-2</v>
      </c>
      <c r="T137" s="173">
        <v>0.45600000000000002</v>
      </c>
      <c r="U137" s="173">
        <v>5.1749999999999998</v>
      </c>
      <c r="V137" s="173">
        <v>62.000999999999998</v>
      </c>
      <c r="W137" s="173">
        <v>1.306</v>
      </c>
      <c r="X137" s="173">
        <v>5.2999999999999999E-2</v>
      </c>
      <c r="Y137" s="179">
        <v>1</v>
      </c>
      <c r="Z137" s="173">
        <v>0</v>
      </c>
      <c r="AA137" s="173">
        <v>0.48</v>
      </c>
      <c r="AB137" s="173">
        <v>0.90300000000000002</v>
      </c>
      <c r="AC137" s="173">
        <v>0</v>
      </c>
      <c r="AD137" s="173">
        <v>52.021999999999998</v>
      </c>
      <c r="AE137" s="208">
        <v>152.54275000000001</v>
      </c>
      <c r="AF137" s="186">
        <v>1.73</v>
      </c>
      <c r="AG137" s="186">
        <v>7.0000000000000007E-2</v>
      </c>
      <c r="AH137" s="186">
        <v>0.01</v>
      </c>
      <c r="AI137" s="186">
        <v>0.03</v>
      </c>
      <c r="AJ137" s="186">
        <v>0.08</v>
      </c>
      <c r="AK137" s="186">
        <v>1.97</v>
      </c>
      <c r="AL137" s="186">
        <v>0</v>
      </c>
      <c r="AM137" s="186">
        <v>0.21</v>
      </c>
      <c r="AN137" s="186">
        <v>0.9</v>
      </c>
      <c r="AO137" s="186">
        <v>0.3</v>
      </c>
      <c r="AP137" s="186">
        <v>0.03</v>
      </c>
      <c r="AQ137" s="186">
        <v>0.12</v>
      </c>
      <c r="AR137" s="186">
        <v>7.1300000000000002E-2</v>
      </c>
      <c r="AS137" s="186">
        <v>0</v>
      </c>
      <c r="AT137" s="186">
        <v>0.01</v>
      </c>
      <c r="AU137" s="186">
        <v>0</v>
      </c>
      <c r="AV137" s="186">
        <v>0.12</v>
      </c>
      <c r="AW137" s="186">
        <v>4.74</v>
      </c>
      <c r="AX137" s="186">
        <v>0</v>
      </c>
      <c r="AY137" s="186">
        <v>0.01</v>
      </c>
      <c r="AZ137" s="187">
        <v>0</v>
      </c>
      <c r="BA137" s="45">
        <f t="shared" si="193"/>
        <v>275.96315130000005</v>
      </c>
      <c r="BB137" s="49">
        <f t="shared" si="194"/>
        <v>7.1968300700238297</v>
      </c>
      <c r="BC137" s="210">
        <f t="shared" si="148"/>
        <v>-1.0070269684020214</v>
      </c>
      <c r="BD137" s="215" t="str">
        <f t="shared" si="195"/>
        <v>Ca</v>
      </c>
      <c r="BE137" s="44" t="str">
        <f t="shared" si="196"/>
        <v>HCO3-SO4</v>
      </c>
      <c r="BF137" s="213" t="s">
        <v>345</v>
      </c>
      <c r="BG137" s="101">
        <f t="shared" si="197"/>
        <v>0</v>
      </c>
      <c r="BH137" s="101">
        <f t="shared" si="198"/>
        <v>5.1749999999999998</v>
      </c>
      <c r="BI137" s="101">
        <f t="shared" si="199"/>
        <v>62.000999999999998</v>
      </c>
      <c r="BJ137" s="101">
        <f t="shared" si="200"/>
        <v>152.54275000000001</v>
      </c>
      <c r="BK137" s="101">
        <f t="shared" si="201"/>
        <v>52.021999999999998</v>
      </c>
      <c r="BL137" s="102">
        <f t="shared" si="202"/>
        <v>1</v>
      </c>
      <c r="BM137" s="101">
        <f t="shared" si="203"/>
        <v>0</v>
      </c>
      <c r="BN137" s="101">
        <f t="shared" si="204"/>
        <v>0.45600000000000002</v>
      </c>
      <c r="BO137" s="101">
        <f t="shared" si="205"/>
        <v>1.306</v>
      </c>
      <c r="BP137" s="101">
        <f t="shared" si="206"/>
        <v>1.4E-2</v>
      </c>
      <c r="BQ137" s="101">
        <f t="shared" si="207"/>
        <v>8.0000000000000007E-5</v>
      </c>
      <c r="BR137" s="101">
        <f t="shared" si="208"/>
        <v>1.97E-3</v>
      </c>
      <c r="BS137" s="101">
        <f t="shared" si="209"/>
        <v>0.90300000000000002</v>
      </c>
      <c r="BT137" s="101">
        <f t="shared" si="210"/>
        <v>0</v>
      </c>
      <c r="BU137" s="101">
        <f t="shared" si="211"/>
        <v>0</v>
      </c>
      <c r="BV137" s="101">
        <f t="shared" si="212"/>
        <v>5.2999999999999999E-2</v>
      </c>
      <c r="BW137" s="103">
        <f t="shared" si="213"/>
        <v>0.48</v>
      </c>
      <c r="BX137" s="101">
        <f>BG137/Constants!C$6*Constants!D$6</f>
        <v>0</v>
      </c>
      <c r="BY137" s="101">
        <f>BH137/Constants!C$9*Constants!D$9</f>
        <v>0.42583830487554003</v>
      </c>
      <c r="BZ137" s="101">
        <f>BI137/Constants!C$10*Constants!D$10</f>
        <v>3.0940166674983778</v>
      </c>
      <c r="CA137" s="101">
        <f>BJ137/Constants!C$21*Constants!D$21</f>
        <v>2.5000000000000004</v>
      </c>
      <c r="CB137" s="101">
        <f>BK137/Constants!C$20*Constants!D$20</f>
        <v>1.0830854047256684</v>
      </c>
      <c r="CC137" s="102">
        <f>BL137/Constants!C$15*Constants!D$15</f>
        <v>2.8206357713028513E-2</v>
      </c>
      <c r="CD137" s="102">
        <f>BM137/Constants!C$5*Constants!D$5</f>
        <v>0</v>
      </c>
      <c r="CE137" s="101">
        <f>BN137/Constants!C$8*Constants!D$8</f>
        <v>1.1662911175166183E-2</v>
      </c>
      <c r="CF137" s="102">
        <f>BO137/Constants!C$11*Constants!D$11</f>
        <v>2.9810545537548503E-2</v>
      </c>
      <c r="CG137" s="102">
        <f>BP137/Constants!C$7*Constants!D$7</f>
        <v>7.7612635337032869E-4</v>
      </c>
      <c r="CH137" s="101">
        <f>BQ137/Constants!C$13*Constants!D$13</f>
        <v>2.9173124259276147E-6</v>
      </c>
      <c r="CI137" s="101">
        <f>BR137/Constants!C$12*Constants!D$12</f>
        <v>7.0552421881994804E-5</v>
      </c>
      <c r="CJ137" s="101">
        <f>BS137/Constants!C$18*Constants!D$18</f>
        <v>1.4563365153399167E-2</v>
      </c>
      <c r="CK137" s="101">
        <f>BT137/Constants!D$18*Constants!E$18</f>
        <v>0</v>
      </c>
      <c r="CL137" s="101">
        <f>BU137/Constants!C$19*Constants!D$19</f>
        <v>0</v>
      </c>
      <c r="CM137" s="102">
        <f>BV137/Constants!C$14/Constants!D$14</f>
        <v>2.7897086070405928E-3</v>
      </c>
      <c r="CN137" s="102">
        <f>BW137/Constants!C$17/Constants!D$17</f>
        <v>6.0072086503804569E-3</v>
      </c>
      <c r="CO137" s="217">
        <f t="shared" si="243"/>
        <v>-1.0070269684020214</v>
      </c>
      <c r="CP137" s="104">
        <f t="shared" si="214"/>
        <v>1.0070269684020214</v>
      </c>
      <c r="CQ137" s="106">
        <f>R137*Constants!E$6</f>
        <v>0</v>
      </c>
      <c r="CR137" s="106">
        <f>T137*Constants!E$8</f>
        <v>0.83904000000000012</v>
      </c>
      <c r="CS137" s="106">
        <f>U137*Constants!E$9</f>
        <v>19.7685</v>
      </c>
      <c r="CT137" s="106">
        <f>V137*Constants!E$10</f>
        <v>161.20259999999999</v>
      </c>
      <c r="CU137" s="106">
        <f>AE137*Constants!E$21</f>
        <v>109.06806625</v>
      </c>
      <c r="CV137" s="106">
        <f>AB137*Constants!E$18</f>
        <v>1.0384499999999999</v>
      </c>
      <c r="CW137" s="106">
        <f>AD137*Constants!E$20</f>
        <v>80.113879999999995</v>
      </c>
      <c r="CX137" s="107">
        <f>Y137*Constants!E$15</f>
        <v>2.14</v>
      </c>
      <c r="CY137" s="218">
        <f t="shared" si="215"/>
        <v>0</v>
      </c>
      <c r="CZ137" s="102">
        <f t="shared" si="216"/>
        <v>11.954436355120183</v>
      </c>
      <c r="DA137" s="102">
        <f t="shared" si="217"/>
        <v>86.857440746437035</v>
      </c>
      <c r="DB137" s="102">
        <f t="shared" si="218"/>
        <v>68.782375015584364</v>
      </c>
      <c r="DC137" s="102">
        <f t="shared" si="219"/>
        <v>29.798874592698755</v>
      </c>
      <c r="DD137" s="102">
        <f t="shared" si="220"/>
        <v>0.77604010961649894</v>
      </c>
      <c r="DE137" s="102">
        <f t="shared" si="221"/>
        <v>0</v>
      </c>
      <c r="DF137" s="102">
        <f t="shared" si="222"/>
        <v>0.32740955372648656</v>
      </c>
      <c r="DG137" s="102">
        <f t="shared" si="223"/>
        <v>0.83686287790430569</v>
      </c>
      <c r="DH137" s="102">
        <f t="shared" si="224"/>
        <v>2.1787972074538579E-2</v>
      </c>
      <c r="DI137" s="102">
        <f t="shared" si="225"/>
        <v>8.1896873354185022E-5</v>
      </c>
      <c r="DJ137" s="102">
        <f t="shared" si="226"/>
        <v>1.980597864098676E-3</v>
      </c>
      <c r="DK137" s="102">
        <f t="shared" si="227"/>
        <v>0.40068113738799788</v>
      </c>
      <c r="DL137" s="102">
        <f t="shared" si="228"/>
        <v>0</v>
      </c>
      <c r="DM137" s="102">
        <f t="shared" si="229"/>
        <v>0</v>
      </c>
      <c r="DN137" s="102">
        <f t="shared" si="230"/>
        <v>7.675311343746781E-2</v>
      </c>
      <c r="DO137" s="102">
        <f t="shared" si="231"/>
        <v>0.16527603127493237</v>
      </c>
      <c r="DP137" s="105">
        <f t="shared" si="232"/>
        <v>0</v>
      </c>
      <c r="DQ137" s="106">
        <f t="shared" si="233"/>
        <v>0</v>
      </c>
      <c r="DR137" s="106">
        <f t="shared" si="234"/>
        <v>86.857440746437035</v>
      </c>
      <c r="DS137" s="94">
        <f t="shared" si="235"/>
        <v>0</v>
      </c>
      <c r="DT137" s="106">
        <f t="shared" si="236"/>
        <v>68.782375015584364</v>
      </c>
      <c r="DU137" s="94">
        <f t="shared" si="237"/>
        <v>0</v>
      </c>
      <c r="DV137" s="106">
        <f t="shared" si="238"/>
        <v>29.798874592698755</v>
      </c>
      <c r="DW137" s="107">
        <f t="shared" si="239"/>
        <v>0</v>
      </c>
      <c r="DX137" s="54" t="str">
        <f t="shared" si="241"/>
        <v>Ca</v>
      </c>
      <c r="DY137" s="92" t="str">
        <f t="shared" si="242"/>
        <v>HCO3-SO4</v>
      </c>
    </row>
    <row r="138" spans="1:130" s="1" customFormat="1" x14ac:dyDescent="0.2">
      <c r="A138" s="3"/>
      <c r="B138" s="63" t="s">
        <v>279</v>
      </c>
      <c r="C138" s="82" t="s">
        <v>304</v>
      </c>
      <c r="D138" s="70" t="s">
        <v>320</v>
      </c>
      <c r="E138" s="77">
        <v>701007</v>
      </c>
      <c r="F138" s="71">
        <v>5223718</v>
      </c>
      <c r="G138" s="71">
        <v>2309</v>
      </c>
      <c r="H138" s="75">
        <v>43337</v>
      </c>
      <c r="I138" s="68">
        <v>5.7</v>
      </c>
      <c r="J138" s="113">
        <v>195</v>
      </c>
      <c r="K138" s="112">
        <f t="shared" si="240"/>
        <v>257.18222623999998</v>
      </c>
      <c r="L138" s="65">
        <v>7.71</v>
      </c>
      <c r="M138" s="73">
        <v>420.68395604395596</v>
      </c>
      <c r="N138" s="67">
        <v>7.33</v>
      </c>
      <c r="O138" s="201">
        <v>79.900000000000006</v>
      </c>
      <c r="P138" s="204">
        <v>0.01</v>
      </c>
      <c r="Q138" s="173">
        <v>0</v>
      </c>
      <c r="R138" s="173">
        <v>1.2490000000000001</v>
      </c>
      <c r="S138" s="173">
        <v>0.21199999999999999</v>
      </c>
      <c r="T138" s="173">
        <v>0.77</v>
      </c>
      <c r="U138" s="173">
        <v>7.9669999999999996</v>
      </c>
      <c r="V138" s="173">
        <v>32.338000000000001</v>
      </c>
      <c r="W138" s="173">
        <v>0</v>
      </c>
      <c r="X138" s="173">
        <v>5.2399999999999999E-3</v>
      </c>
      <c r="Y138" s="179">
        <v>2.1833399999999998</v>
      </c>
      <c r="Z138" s="179">
        <v>0</v>
      </c>
      <c r="AA138" s="173">
        <v>0.33252000000000004</v>
      </c>
      <c r="AB138" s="179">
        <v>0</v>
      </c>
      <c r="AC138" s="179">
        <v>0</v>
      </c>
      <c r="AD138" s="173">
        <v>37.076999999999998</v>
      </c>
      <c r="AE138" s="208">
        <v>107.390096</v>
      </c>
      <c r="AF138" s="186">
        <v>12.54</v>
      </c>
      <c r="AG138" s="186">
        <v>0.19</v>
      </c>
      <c r="AH138" s="186">
        <v>0.02</v>
      </c>
      <c r="AI138" s="186">
        <v>0.05</v>
      </c>
      <c r="AJ138" s="186">
        <v>0.06</v>
      </c>
      <c r="AK138" s="186">
        <v>7.79</v>
      </c>
      <c r="AL138" s="186">
        <v>0</v>
      </c>
      <c r="AM138" s="186">
        <v>0.13</v>
      </c>
      <c r="AN138" s="186">
        <v>1.52</v>
      </c>
      <c r="AO138" s="186">
        <v>0.9</v>
      </c>
      <c r="AP138" s="186">
        <v>0.01</v>
      </c>
      <c r="AQ138" s="186">
        <v>0.49</v>
      </c>
      <c r="AR138" s="186">
        <v>0.41349999999999998</v>
      </c>
      <c r="AS138" s="186">
        <v>0</v>
      </c>
      <c r="AT138" s="186">
        <v>0.01</v>
      </c>
      <c r="AU138" s="186">
        <v>0</v>
      </c>
      <c r="AV138" s="186">
        <v>0.08</v>
      </c>
      <c r="AW138" s="186">
        <v>40.07</v>
      </c>
      <c r="AX138" s="186">
        <v>0</v>
      </c>
      <c r="AY138" s="186">
        <v>0.05</v>
      </c>
      <c r="AZ138" s="187">
        <v>0.43</v>
      </c>
      <c r="BA138" s="45">
        <f t="shared" si="193"/>
        <v>189.58894950000001</v>
      </c>
      <c r="BB138" s="49">
        <f t="shared" si="194"/>
        <v>4.9533502991303511</v>
      </c>
      <c r="BC138" s="210">
        <f t="shared" si="148"/>
        <v>-4.8969022285475496</v>
      </c>
      <c r="BD138" s="215" t="str">
        <f t="shared" si="195"/>
        <v>Ca-Mg</v>
      </c>
      <c r="BE138" s="44" t="str">
        <f t="shared" si="196"/>
        <v>HCO3-SO4</v>
      </c>
      <c r="BF138" s="213" t="s">
        <v>349</v>
      </c>
      <c r="BG138" s="101">
        <f t="shared" si="197"/>
        <v>1.2490000000000001</v>
      </c>
      <c r="BH138" s="101">
        <f t="shared" si="198"/>
        <v>7.9669999999999996</v>
      </c>
      <c r="BI138" s="101">
        <f t="shared" si="199"/>
        <v>32.338000000000001</v>
      </c>
      <c r="BJ138" s="101">
        <f t="shared" si="200"/>
        <v>107.390096</v>
      </c>
      <c r="BK138" s="101">
        <f t="shared" si="201"/>
        <v>37.076999999999998</v>
      </c>
      <c r="BL138" s="102">
        <f t="shared" si="202"/>
        <v>2.1833399999999998</v>
      </c>
      <c r="BM138" s="101">
        <f t="shared" si="203"/>
        <v>0</v>
      </c>
      <c r="BN138" s="101">
        <f t="shared" si="204"/>
        <v>0.77</v>
      </c>
      <c r="BO138" s="101">
        <f t="shared" si="205"/>
        <v>0</v>
      </c>
      <c r="BP138" s="101">
        <f t="shared" si="206"/>
        <v>0.21199999999999999</v>
      </c>
      <c r="BQ138" s="101">
        <f t="shared" si="207"/>
        <v>5.9999999999999995E-5</v>
      </c>
      <c r="BR138" s="101">
        <f t="shared" si="208"/>
        <v>7.79E-3</v>
      </c>
      <c r="BS138" s="101">
        <f t="shared" si="209"/>
        <v>0</v>
      </c>
      <c r="BT138" s="101">
        <f t="shared" si="210"/>
        <v>0</v>
      </c>
      <c r="BU138" s="101">
        <f t="shared" si="211"/>
        <v>0</v>
      </c>
      <c r="BV138" s="101">
        <f t="shared" si="212"/>
        <v>5.2399999999999999E-3</v>
      </c>
      <c r="BW138" s="103">
        <f t="shared" si="213"/>
        <v>0.33252000000000004</v>
      </c>
      <c r="BX138" s="101">
        <f>BG138/Constants!C$6*Constants!D$6</f>
        <v>5.4328441308754326E-2</v>
      </c>
      <c r="BY138" s="101">
        <f>BH138/Constants!C$9*Constants!D$9</f>
        <v>0.655585270520469</v>
      </c>
      <c r="BZ138" s="101">
        <f>BI138/Constants!C$10*Constants!D$10</f>
        <v>1.6137531812964718</v>
      </c>
      <c r="CA138" s="101">
        <f>BJ138/Constants!C$21*Constants!D$21</f>
        <v>1.76</v>
      </c>
      <c r="CB138" s="101">
        <f>BK138/Constants!C$20*Constants!D$20</f>
        <v>0.77193413461638549</v>
      </c>
      <c r="CC138" s="102">
        <f>BL138/Constants!C$15*Constants!D$15</f>
        <v>6.1584069049163671E-2</v>
      </c>
      <c r="CD138" s="102">
        <f>BM138/Constants!C$5*Constants!D$5</f>
        <v>0</v>
      </c>
      <c r="CE138" s="101">
        <f>BN138/Constants!C$8*Constants!D$8</f>
        <v>1.9693950887890267E-2</v>
      </c>
      <c r="CF138" s="102">
        <f>BO138/Constants!C$11*Constants!D$11</f>
        <v>0</v>
      </c>
      <c r="CG138" s="102">
        <f>BP138/Constants!C$7*Constants!D$7</f>
        <v>1.1752770493893549E-2</v>
      </c>
      <c r="CH138" s="101">
        <f>BQ138/Constants!C$13*Constants!D$13</f>
        <v>2.1879843194457105E-6</v>
      </c>
      <c r="CI138" s="101">
        <f>BR138/Constants!C$12*Constants!D$12</f>
        <v>2.7898648043692364E-4</v>
      </c>
      <c r="CJ138" s="101">
        <f>BS138/Constants!C$18*Constants!D$18</f>
        <v>0</v>
      </c>
      <c r="CK138" s="101">
        <f>BT138/Constants!D$18*Constants!E$18</f>
        <v>0</v>
      </c>
      <c r="CL138" s="101">
        <f>BU138/Constants!C$19*Constants!D$19</f>
        <v>0</v>
      </c>
      <c r="CM138" s="102">
        <f>BV138/Constants!C$14/Constants!D$14</f>
        <v>2.7581270001684349E-4</v>
      </c>
      <c r="CN138" s="102">
        <f>BW138/Constants!C$17/Constants!D$17</f>
        <v>4.1614937925510617E-3</v>
      </c>
      <c r="CO138" s="217">
        <f t="shared" si="243"/>
        <v>-4.8969022285475496</v>
      </c>
      <c r="CP138" s="104">
        <f t="shared" si="214"/>
        <v>4.8969022285475496</v>
      </c>
      <c r="CQ138" s="106">
        <f>R138*Constants!E$6</f>
        <v>2.6978400000000002</v>
      </c>
      <c r="CR138" s="106">
        <f>T138*Constants!E$8</f>
        <v>1.4168000000000001</v>
      </c>
      <c r="CS138" s="106">
        <f>U138*Constants!E$9</f>
        <v>30.433939999999996</v>
      </c>
      <c r="CT138" s="106">
        <f>V138*Constants!E$10</f>
        <v>84.078800000000001</v>
      </c>
      <c r="CU138" s="106">
        <f>AE138*Constants!E$21</f>
        <v>76.783918639999996</v>
      </c>
      <c r="CV138" s="106">
        <f>AB138*Constants!E$18</f>
        <v>0</v>
      </c>
      <c r="CW138" s="106">
        <f>AD138*Constants!E$20</f>
        <v>57.098579999999998</v>
      </c>
      <c r="CX138" s="107">
        <f>Y138*Constants!E$15</f>
        <v>4.6723476000000002</v>
      </c>
      <c r="CY138" s="218">
        <f t="shared" si="215"/>
        <v>2.3065535154919932</v>
      </c>
      <c r="CZ138" s="102">
        <f t="shared" si="216"/>
        <v>27.833349788743067</v>
      </c>
      <c r="DA138" s="102">
        <f t="shared" si="217"/>
        <v>68.51306578633573</v>
      </c>
      <c r="DB138" s="102">
        <f t="shared" si="218"/>
        <v>67.745578903038378</v>
      </c>
      <c r="DC138" s="102">
        <f t="shared" si="219"/>
        <v>29.713139104888057</v>
      </c>
      <c r="DD138" s="102">
        <f t="shared" si="220"/>
        <v>2.3704820505342501</v>
      </c>
      <c r="DE138" s="102">
        <f t="shared" si="221"/>
        <v>0</v>
      </c>
      <c r="DF138" s="102">
        <f t="shared" si="222"/>
        <v>0.83612101801768934</v>
      </c>
      <c r="DG138" s="102">
        <f t="shared" si="223"/>
        <v>0</v>
      </c>
      <c r="DH138" s="102">
        <f t="shared" si="224"/>
        <v>0.49897242487412519</v>
      </c>
      <c r="DI138" s="102">
        <f t="shared" si="225"/>
        <v>9.2892466676485505E-5</v>
      </c>
      <c r="DJ138" s="102">
        <f t="shared" si="226"/>
        <v>1.184457407068723E-2</v>
      </c>
      <c r="DK138" s="102">
        <f t="shared" si="227"/>
        <v>0</v>
      </c>
      <c r="DL138" s="102">
        <f t="shared" si="228"/>
        <v>0</v>
      </c>
      <c r="DM138" s="102">
        <f t="shared" si="229"/>
        <v>0</v>
      </c>
      <c r="DN138" s="102">
        <f t="shared" si="230"/>
        <v>1.0616528995142682E-2</v>
      </c>
      <c r="DO138" s="102">
        <f t="shared" si="231"/>
        <v>0.16018341254418883</v>
      </c>
      <c r="DP138" s="105">
        <f t="shared" si="232"/>
        <v>0</v>
      </c>
      <c r="DQ138" s="106">
        <f t="shared" si="233"/>
        <v>27.833349788743067</v>
      </c>
      <c r="DR138" s="106">
        <f t="shared" si="234"/>
        <v>68.51306578633573</v>
      </c>
      <c r="DS138" s="94">
        <f t="shared" si="235"/>
        <v>0</v>
      </c>
      <c r="DT138" s="106">
        <f t="shared" si="236"/>
        <v>67.745578903038378</v>
      </c>
      <c r="DU138" s="94">
        <f t="shared" si="237"/>
        <v>0</v>
      </c>
      <c r="DV138" s="106">
        <f t="shared" si="238"/>
        <v>29.713139104888057</v>
      </c>
      <c r="DW138" s="107">
        <f t="shared" si="239"/>
        <v>0</v>
      </c>
      <c r="DX138" s="54" t="str">
        <f t="shared" si="241"/>
        <v>Ca-Mg</v>
      </c>
      <c r="DY138" s="92" t="str">
        <f t="shared" si="242"/>
        <v>HCO3-SO4</v>
      </c>
      <c r="DZ138" s="3"/>
    </row>
    <row r="139" spans="1:130" x14ac:dyDescent="0.2">
      <c r="A139" s="40"/>
      <c r="B139" s="63" t="s">
        <v>280</v>
      </c>
      <c r="C139" s="82" t="s">
        <v>304</v>
      </c>
      <c r="D139" s="70" t="s">
        <v>320</v>
      </c>
      <c r="E139" s="77">
        <v>700989</v>
      </c>
      <c r="F139" s="71">
        <v>5221101</v>
      </c>
      <c r="G139" s="71">
        <v>2030</v>
      </c>
      <c r="H139" s="75">
        <v>43339</v>
      </c>
      <c r="I139" s="68">
        <v>5.5</v>
      </c>
      <c r="J139" s="113">
        <v>241</v>
      </c>
      <c r="K139" s="112">
        <f t="shared" si="240"/>
        <v>287.89115155000002</v>
      </c>
      <c r="L139" s="65">
        <v>7.82</v>
      </c>
      <c r="M139" s="73">
        <v>488.83076923076919</v>
      </c>
      <c r="N139" s="67">
        <v>8.89</v>
      </c>
      <c r="O139" s="201">
        <v>90.3</v>
      </c>
      <c r="P139" s="204">
        <v>0.01</v>
      </c>
      <c r="Q139" s="173">
        <v>0</v>
      </c>
      <c r="R139" s="173">
        <v>0</v>
      </c>
      <c r="S139" s="173">
        <v>7.0000000000000001E-3</v>
      </c>
      <c r="T139" s="173">
        <v>0.16600000000000001</v>
      </c>
      <c r="U139" s="173">
        <v>6.056</v>
      </c>
      <c r="V139" s="173">
        <v>49.731999999999999</v>
      </c>
      <c r="W139" s="173">
        <v>0.749</v>
      </c>
      <c r="X139" s="173">
        <v>8.9999999999999993E-3</v>
      </c>
      <c r="Y139" s="173">
        <v>0.28899999999999998</v>
      </c>
      <c r="Z139" s="173">
        <v>0</v>
      </c>
      <c r="AA139" s="173">
        <v>0.57399999999999995</v>
      </c>
      <c r="AB139" s="173">
        <v>0.94399999999999995</v>
      </c>
      <c r="AC139" s="173">
        <v>0</v>
      </c>
      <c r="AD139" s="173">
        <v>10.163</v>
      </c>
      <c r="AE139" s="208">
        <v>164.74617000000001</v>
      </c>
      <c r="AF139" s="186">
        <v>1.1100000000000001</v>
      </c>
      <c r="AG139" s="186">
        <v>0.04</v>
      </c>
      <c r="AH139" s="186">
        <v>0.02</v>
      </c>
      <c r="AI139" s="186">
        <v>0.03</v>
      </c>
      <c r="AJ139" s="186">
        <v>0.05</v>
      </c>
      <c r="AK139" s="186">
        <v>0</v>
      </c>
      <c r="AL139" s="186">
        <v>0</v>
      </c>
      <c r="AM139" s="186">
        <v>0.15</v>
      </c>
      <c r="AN139" s="186">
        <v>1.57</v>
      </c>
      <c r="AO139" s="186">
        <v>1.03</v>
      </c>
      <c r="AP139" s="186">
        <v>0.14000000000000001</v>
      </c>
      <c r="AQ139" s="186">
        <v>0.21</v>
      </c>
      <c r="AR139" s="186">
        <v>2.9399999999999999E-2</v>
      </c>
      <c r="AS139" s="186">
        <v>0</v>
      </c>
      <c r="AT139" s="186">
        <v>0.01</v>
      </c>
      <c r="AU139" s="186">
        <v>0</v>
      </c>
      <c r="AV139" s="186">
        <v>0.05</v>
      </c>
      <c r="AW139" s="186">
        <v>2.35</v>
      </c>
      <c r="AX139" s="186">
        <v>0</v>
      </c>
      <c r="AY139" s="186">
        <v>0.03</v>
      </c>
      <c r="AZ139" s="187">
        <v>0.03</v>
      </c>
      <c r="BA139" s="45">
        <f t="shared" si="193"/>
        <v>233.44201940000002</v>
      </c>
      <c r="BB139" s="49">
        <f t="shared" si="194"/>
        <v>5.9444511684014314</v>
      </c>
      <c r="BC139" s="210">
        <f t="shared" si="148"/>
        <v>0.99591389487728876</v>
      </c>
      <c r="BD139" s="215" t="str">
        <f t="shared" si="195"/>
        <v>Ca</v>
      </c>
      <c r="BE139" s="44" t="str">
        <f t="shared" si="196"/>
        <v>HCO3</v>
      </c>
      <c r="BF139" s="213"/>
      <c r="BG139" s="101">
        <f t="shared" si="197"/>
        <v>0</v>
      </c>
      <c r="BH139" s="101">
        <f t="shared" si="198"/>
        <v>6.056</v>
      </c>
      <c r="BI139" s="101">
        <f t="shared" si="199"/>
        <v>49.731999999999999</v>
      </c>
      <c r="BJ139" s="101">
        <f t="shared" si="200"/>
        <v>164.74617000000001</v>
      </c>
      <c r="BK139" s="101">
        <f t="shared" si="201"/>
        <v>10.163</v>
      </c>
      <c r="BL139" s="102">
        <f t="shared" si="202"/>
        <v>0.28899999999999998</v>
      </c>
      <c r="BM139" s="101">
        <f t="shared" si="203"/>
        <v>0</v>
      </c>
      <c r="BN139" s="101">
        <f t="shared" si="204"/>
        <v>0.16600000000000001</v>
      </c>
      <c r="BO139" s="101">
        <f t="shared" si="205"/>
        <v>0.749</v>
      </c>
      <c r="BP139" s="101">
        <f t="shared" si="206"/>
        <v>7.0000000000000001E-3</v>
      </c>
      <c r="BQ139" s="101">
        <f t="shared" si="207"/>
        <v>5.0000000000000002E-5</v>
      </c>
      <c r="BR139" s="101">
        <f t="shared" si="208"/>
        <v>0</v>
      </c>
      <c r="BS139" s="101">
        <f t="shared" si="209"/>
        <v>0.94399999999999995</v>
      </c>
      <c r="BT139" s="101">
        <f t="shared" si="210"/>
        <v>0</v>
      </c>
      <c r="BU139" s="101">
        <f t="shared" si="211"/>
        <v>0</v>
      </c>
      <c r="BV139" s="101">
        <f t="shared" si="212"/>
        <v>8.9999999999999993E-3</v>
      </c>
      <c r="BW139" s="103">
        <f t="shared" si="213"/>
        <v>0.57399999999999995</v>
      </c>
      <c r="BX139" s="101">
        <f>BG139/Constants!C$6*Constants!D$6</f>
        <v>0</v>
      </c>
      <c r="BY139" s="101">
        <f>BH139/Constants!C$9*Constants!D$9</f>
        <v>0.49833367619831309</v>
      </c>
      <c r="BZ139" s="101">
        <f>BI139/Constants!C$10*Constants!D$10</f>
        <v>2.4817605668945553</v>
      </c>
      <c r="CA139" s="101">
        <f>BJ139/Constants!C$21*Constants!D$21</f>
        <v>2.7</v>
      </c>
      <c r="CB139" s="101">
        <f>BK139/Constants!C$20*Constants!D$20</f>
        <v>0.21159119157715905</v>
      </c>
      <c r="CC139" s="102">
        <f>BL139/Constants!C$15*Constants!D$15</f>
        <v>8.1516373790652408E-3</v>
      </c>
      <c r="CD139" s="102">
        <f>BM139/Constants!C$5*Constants!D$5</f>
        <v>0</v>
      </c>
      <c r="CE139" s="101">
        <f>BN139/Constants!C$8*Constants!D$8</f>
        <v>4.2457088927140051E-3</v>
      </c>
      <c r="CF139" s="102">
        <f>BO139/Constants!C$11*Constants!D$11</f>
        <v>1.7096553298333712E-2</v>
      </c>
      <c r="CG139" s="102">
        <f>BP139/Constants!C$7*Constants!D$7</f>
        <v>3.8806317668516434E-4</v>
      </c>
      <c r="CH139" s="101">
        <f>BQ139/Constants!C$13*Constants!D$13</f>
        <v>1.823320266204759E-6</v>
      </c>
      <c r="CI139" s="101">
        <f>BR139/Constants!C$12*Constants!D$12</f>
        <v>0</v>
      </c>
      <c r="CJ139" s="101">
        <f>BS139/Constants!C$18*Constants!D$18</f>
        <v>1.5224603216842538E-2</v>
      </c>
      <c r="CK139" s="101">
        <f>BT139/Constants!D$18*Constants!E$18</f>
        <v>0</v>
      </c>
      <c r="CL139" s="101">
        <f>BU139/Constants!C$19*Constants!D$19</f>
        <v>0</v>
      </c>
      <c r="CM139" s="102">
        <f>BV139/Constants!C$14/Constants!D$14</f>
        <v>4.7372410308236477E-4</v>
      </c>
      <c r="CN139" s="102">
        <f>BW139/Constants!C$17/Constants!D$17</f>
        <v>7.1836203444132956E-3</v>
      </c>
      <c r="CO139" s="217">
        <f t="shared" si="243"/>
        <v>0.99591389487728876</v>
      </c>
      <c r="CP139" s="104">
        <f t="shared" si="214"/>
        <v>0.99591389487728876</v>
      </c>
      <c r="CQ139" s="106">
        <f>R139*Constants!E$6</f>
        <v>0</v>
      </c>
      <c r="CR139" s="106">
        <f>T139*Constants!E$8</f>
        <v>0.30544000000000004</v>
      </c>
      <c r="CS139" s="106">
        <f>U139*Constants!E$9</f>
        <v>23.13392</v>
      </c>
      <c r="CT139" s="106">
        <f>V139*Constants!E$10</f>
        <v>129.3032</v>
      </c>
      <c r="CU139" s="106">
        <f>AE139*Constants!E$21</f>
        <v>117.79351155000001</v>
      </c>
      <c r="CV139" s="106">
        <f>AB139*Constants!E$18</f>
        <v>1.0855999999999999</v>
      </c>
      <c r="CW139" s="106">
        <f>AD139*Constants!E$20</f>
        <v>15.651020000000001</v>
      </c>
      <c r="CX139" s="107">
        <f>Y139*Constants!E$15</f>
        <v>0.61846000000000001</v>
      </c>
      <c r="CY139" s="218">
        <f t="shared" si="215"/>
        <v>0</v>
      </c>
      <c r="CZ139" s="102">
        <f t="shared" si="216"/>
        <v>16.601015886953775</v>
      </c>
      <c r="DA139" s="102">
        <f t="shared" si="217"/>
        <v>82.675019904206465</v>
      </c>
      <c r="DB139" s="102">
        <f t="shared" si="218"/>
        <v>91.754817720959892</v>
      </c>
      <c r="DC139" s="102">
        <f t="shared" si="219"/>
        <v>7.1905597090825673</v>
      </c>
      <c r="DD139" s="102">
        <f t="shared" si="220"/>
        <v>0.27701925994203491</v>
      </c>
      <c r="DE139" s="102">
        <f t="shared" si="221"/>
        <v>0</v>
      </c>
      <c r="DF139" s="102">
        <f t="shared" si="222"/>
        <v>0.1414375229806408</v>
      </c>
      <c r="DG139" s="102">
        <f t="shared" si="223"/>
        <v>0.56953837654118933</v>
      </c>
      <c r="DH139" s="102">
        <f t="shared" si="224"/>
        <v>1.2927568954277248E-2</v>
      </c>
      <c r="DI139" s="102">
        <f t="shared" si="225"/>
        <v>6.0740363639852386E-5</v>
      </c>
      <c r="DJ139" s="102">
        <f t="shared" si="226"/>
        <v>0</v>
      </c>
      <c r="DK139" s="102">
        <f t="shared" si="227"/>
        <v>0.51738173816123201</v>
      </c>
      <c r="DL139" s="102">
        <f t="shared" si="228"/>
        <v>0</v>
      </c>
      <c r="DM139" s="102">
        <f t="shared" si="229"/>
        <v>0</v>
      </c>
      <c r="DN139" s="102">
        <f t="shared" si="230"/>
        <v>1.609869212161022E-2</v>
      </c>
      <c r="DO139" s="102">
        <f t="shared" si="231"/>
        <v>0.24412287973267444</v>
      </c>
      <c r="DP139" s="105">
        <f t="shared" si="232"/>
        <v>0</v>
      </c>
      <c r="DQ139" s="106">
        <f t="shared" si="233"/>
        <v>0</v>
      </c>
      <c r="DR139" s="106">
        <f t="shared" si="234"/>
        <v>82.675019904206465</v>
      </c>
      <c r="DS139" s="94">
        <f t="shared" si="235"/>
        <v>0</v>
      </c>
      <c r="DT139" s="106">
        <f t="shared" si="236"/>
        <v>91.754817720959892</v>
      </c>
      <c r="DU139" s="94">
        <f t="shared" si="237"/>
        <v>0</v>
      </c>
      <c r="DV139" s="106">
        <f t="shared" si="238"/>
        <v>0</v>
      </c>
      <c r="DW139" s="107">
        <f t="shared" si="239"/>
        <v>0</v>
      </c>
      <c r="DX139" s="54" t="str">
        <f t="shared" si="241"/>
        <v>Ca</v>
      </c>
      <c r="DY139" s="92" t="str">
        <f t="shared" si="242"/>
        <v>HCO3</v>
      </c>
    </row>
    <row r="140" spans="1:130" x14ac:dyDescent="0.2">
      <c r="A140" s="37"/>
      <c r="B140" s="63" t="s">
        <v>281</v>
      </c>
      <c r="C140" s="82" t="s">
        <v>301</v>
      </c>
      <c r="D140" s="69" t="s">
        <v>320</v>
      </c>
      <c r="E140" s="77">
        <v>701497</v>
      </c>
      <c r="F140" s="71">
        <v>5220346</v>
      </c>
      <c r="G140" s="71">
        <v>2064</v>
      </c>
      <c r="H140" s="75">
        <v>43339</v>
      </c>
      <c r="I140" s="68">
        <v>9.1</v>
      </c>
      <c r="J140" s="113">
        <v>166</v>
      </c>
      <c r="K140" s="112">
        <f t="shared" si="240"/>
        <v>186.01624633</v>
      </c>
      <c r="L140" s="65">
        <v>8.01</v>
      </c>
      <c r="M140" s="73">
        <v>449.18813186813185</v>
      </c>
      <c r="N140" s="67">
        <v>8.5399999999999991</v>
      </c>
      <c r="O140" s="201">
        <v>97.4</v>
      </c>
      <c r="P140" s="204">
        <v>2.5</v>
      </c>
      <c r="Q140" s="173">
        <v>0</v>
      </c>
      <c r="R140" s="173">
        <v>0</v>
      </c>
      <c r="S140" s="173">
        <v>1.7999999999999999E-2</v>
      </c>
      <c r="T140" s="173">
        <v>0.30399999999999999</v>
      </c>
      <c r="U140" s="173">
        <v>10.393000000000001</v>
      </c>
      <c r="V140" s="173">
        <v>19.57</v>
      </c>
      <c r="W140" s="173">
        <v>1.1819999999999999</v>
      </c>
      <c r="X140" s="173">
        <v>1.2999999999999999E-2</v>
      </c>
      <c r="Y140" s="173">
        <v>0.23400000000000001</v>
      </c>
      <c r="Z140" s="173">
        <v>0</v>
      </c>
      <c r="AA140" s="173">
        <v>0.23699999999999999</v>
      </c>
      <c r="AB140" s="173">
        <v>0.46100000000000002</v>
      </c>
      <c r="AC140" s="173">
        <v>0</v>
      </c>
      <c r="AD140" s="173">
        <v>26.375</v>
      </c>
      <c r="AE140" s="208">
        <v>74.44086200000001</v>
      </c>
      <c r="AF140" s="186">
        <v>15.61</v>
      </c>
      <c r="AG140" s="186">
        <v>0.09</v>
      </c>
      <c r="AH140" s="186">
        <v>0.02</v>
      </c>
      <c r="AI140" s="186">
        <v>0.05</v>
      </c>
      <c r="AJ140" s="186">
        <v>0</v>
      </c>
      <c r="AK140" s="186">
        <v>1.1200000000000001</v>
      </c>
      <c r="AL140" s="186">
        <v>0</v>
      </c>
      <c r="AM140" s="186">
        <v>0.19</v>
      </c>
      <c r="AN140" s="186">
        <v>0.44</v>
      </c>
      <c r="AO140" s="186">
        <v>0.09</v>
      </c>
      <c r="AP140" s="186">
        <v>0</v>
      </c>
      <c r="AQ140" s="186">
        <v>0.3</v>
      </c>
      <c r="AR140" s="186">
        <v>0.2177</v>
      </c>
      <c r="AS140" s="186">
        <v>0</v>
      </c>
      <c r="AT140" s="186">
        <v>0.01</v>
      </c>
      <c r="AU140" s="186">
        <v>0</v>
      </c>
      <c r="AV140" s="186">
        <v>0.16</v>
      </c>
      <c r="AW140" s="186">
        <v>12.73</v>
      </c>
      <c r="AX140" s="186">
        <v>0</v>
      </c>
      <c r="AY140" s="186">
        <v>0.01</v>
      </c>
      <c r="AZ140" s="187">
        <v>0.86</v>
      </c>
      <c r="BA140" s="45">
        <f t="shared" si="193"/>
        <v>133.25975970000002</v>
      </c>
      <c r="BB140" s="49">
        <f t="shared" si="194"/>
        <v>3.6544106235983502</v>
      </c>
      <c r="BC140" s="210">
        <f t="shared" si="148"/>
        <v>2.2109560532571289</v>
      </c>
      <c r="BD140" s="215" t="str">
        <f t="shared" si="195"/>
        <v>Ca-Mg</v>
      </c>
      <c r="BE140" s="44" t="str">
        <f t="shared" si="196"/>
        <v>HCO3-SO4</v>
      </c>
      <c r="BF140" s="213"/>
      <c r="BG140" s="101">
        <f t="shared" si="197"/>
        <v>0</v>
      </c>
      <c r="BH140" s="101">
        <f t="shared" si="198"/>
        <v>10.393000000000001</v>
      </c>
      <c r="BI140" s="101">
        <f t="shared" si="199"/>
        <v>19.57</v>
      </c>
      <c r="BJ140" s="101">
        <f t="shared" si="200"/>
        <v>74.44086200000001</v>
      </c>
      <c r="BK140" s="101">
        <f t="shared" si="201"/>
        <v>26.375</v>
      </c>
      <c r="BL140" s="102">
        <f t="shared" si="202"/>
        <v>0.23400000000000001</v>
      </c>
      <c r="BM140" s="101">
        <f t="shared" si="203"/>
        <v>0</v>
      </c>
      <c r="BN140" s="101">
        <f t="shared" si="204"/>
        <v>0.30399999999999999</v>
      </c>
      <c r="BO140" s="101">
        <f t="shared" si="205"/>
        <v>1.1819999999999999</v>
      </c>
      <c r="BP140" s="101">
        <f t="shared" si="206"/>
        <v>1.7999999999999999E-2</v>
      </c>
      <c r="BQ140" s="101">
        <f t="shared" si="207"/>
        <v>0</v>
      </c>
      <c r="BR140" s="101">
        <f t="shared" si="208"/>
        <v>1.1200000000000001E-3</v>
      </c>
      <c r="BS140" s="101">
        <f t="shared" si="209"/>
        <v>0.46100000000000002</v>
      </c>
      <c r="BT140" s="101">
        <f t="shared" si="210"/>
        <v>0</v>
      </c>
      <c r="BU140" s="101">
        <f t="shared" si="211"/>
        <v>0</v>
      </c>
      <c r="BV140" s="101">
        <f t="shared" si="212"/>
        <v>1.2999999999999999E-2</v>
      </c>
      <c r="BW140" s="103">
        <f t="shared" si="213"/>
        <v>0.23699999999999999</v>
      </c>
      <c r="BX140" s="101">
        <f>BG140/Constants!C$6*Constants!D$6</f>
        <v>0</v>
      </c>
      <c r="BY140" s="101">
        <f>BH140/Constants!C$9*Constants!D$9</f>
        <v>0.85521497634231647</v>
      </c>
      <c r="BZ140" s="101">
        <f>BI140/Constants!C$10*Constants!D$10</f>
        <v>0.97659563850491538</v>
      </c>
      <c r="CA140" s="101">
        <f>BJ140/Constants!C$21*Constants!D$21</f>
        <v>1.2200000000000002</v>
      </c>
      <c r="CB140" s="101">
        <f>BK140/Constants!C$20*Constants!D$20</f>
        <v>0.54912109395331787</v>
      </c>
      <c r="CC140" s="102">
        <f>BL140/Constants!C$15*Constants!D$15</f>
        <v>6.6002877048486723E-3</v>
      </c>
      <c r="CD140" s="102">
        <f>BM140/Constants!C$5*Constants!D$5</f>
        <v>0</v>
      </c>
      <c r="CE140" s="101">
        <f>BN140/Constants!C$8*Constants!D$8</f>
        <v>7.7752741167774553E-3</v>
      </c>
      <c r="CF140" s="102">
        <f>BO140/Constants!C$11*Constants!D$11</f>
        <v>2.6980141520200864E-2</v>
      </c>
      <c r="CG140" s="102">
        <f>BP140/Constants!C$7*Constants!D$7</f>
        <v>9.978767400475653E-4</v>
      </c>
      <c r="CH140" s="101">
        <f>BQ140/Constants!C$13*Constants!D$13</f>
        <v>0</v>
      </c>
      <c r="CI140" s="101">
        <f>BR140/Constants!C$12*Constants!D$12</f>
        <v>4.011102157758081E-5</v>
      </c>
      <c r="CJ140" s="101">
        <f>BS140/Constants!C$18*Constants!D$18</f>
        <v>7.434896274326707E-3</v>
      </c>
      <c r="CK140" s="101">
        <f>BT140/Constants!D$18*Constants!E$18</f>
        <v>0</v>
      </c>
      <c r="CL140" s="101">
        <f>BU140/Constants!C$19*Constants!D$19</f>
        <v>0</v>
      </c>
      <c r="CM140" s="102">
        <f>BV140/Constants!C$14/Constants!D$14</f>
        <v>6.8426814889674913E-4</v>
      </c>
      <c r="CN140" s="102">
        <f>BW140/Constants!C$17/Constants!D$17</f>
        <v>2.9660592711253505E-3</v>
      </c>
      <c r="CO140" s="217">
        <f t="shared" si="243"/>
        <v>2.2109560532571289</v>
      </c>
      <c r="CP140" s="104">
        <f t="shared" si="214"/>
        <v>2.2109560532571289</v>
      </c>
      <c r="CQ140" s="106">
        <f>R140*Constants!E$6</f>
        <v>0</v>
      </c>
      <c r="CR140" s="106">
        <f>T140*Constants!E$8</f>
        <v>0.55935999999999997</v>
      </c>
      <c r="CS140" s="106">
        <f>U140*Constants!E$9</f>
        <v>39.701259999999998</v>
      </c>
      <c r="CT140" s="106">
        <f>V140*Constants!E$10</f>
        <v>50.882000000000005</v>
      </c>
      <c r="CU140" s="106">
        <f>AE140*Constants!E$21</f>
        <v>53.225216330000002</v>
      </c>
      <c r="CV140" s="106">
        <f>AB140*Constants!E$18</f>
        <v>0.53015000000000001</v>
      </c>
      <c r="CW140" s="106">
        <f>AD140*Constants!E$20</f>
        <v>40.6175</v>
      </c>
      <c r="CX140" s="107">
        <f>Y140*Constants!E$15</f>
        <v>0.50076000000000009</v>
      </c>
      <c r="CY140" s="218">
        <f t="shared" si="215"/>
        <v>0</v>
      </c>
      <c r="CZ140" s="102">
        <f t="shared" si="216"/>
        <v>45.792093398127584</v>
      </c>
      <c r="DA140" s="102">
        <f t="shared" si="217"/>
        <v>52.291365244662089</v>
      </c>
      <c r="DB140" s="102">
        <f t="shared" si="218"/>
        <v>68.278234272550648</v>
      </c>
      <c r="DC140" s="102">
        <f t="shared" si="219"/>
        <v>30.731982538478626</v>
      </c>
      <c r="DD140" s="102">
        <f t="shared" si="220"/>
        <v>0.36939015588351903</v>
      </c>
      <c r="DE140" s="102">
        <f t="shared" si="221"/>
        <v>0</v>
      </c>
      <c r="DF140" s="102">
        <f t="shared" si="222"/>
        <v>0.4163234840370742</v>
      </c>
      <c r="DG140" s="102">
        <f t="shared" si="223"/>
        <v>1.4446392948727012</v>
      </c>
      <c r="DH140" s="102">
        <f t="shared" si="224"/>
        <v>5.3430852059572598E-2</v>
      </c>
      <c r="DI140" s="102">
        <f t="shared" si="225"/>
        <v>0</v>
      </c>
      <c r="DJ140" s="102">
        <f t="shared" si="226"/>
        <v>2.1477262409863238E-3</v>
      </c>
      <c r="DK140" s="102">
        <f t="shared" si="227"/>
        <v>0.41609966361523998</v>
      </c>
      <c r="DL140" s="102">
        <f t="shared" si="228"/>
        <v>0</v>
      </c>
      <c r="DM140" s="102">
        <f t="shared" si="229"/>
        <v>0</v>
      </c>
      <c r="DN140" s="102">
        <f t="shared" si="230"/>
        <v>3.8295590963620327E-2</v>
      </c>
      <c r="DO140" s="102">
        <f t="shared" si="231"/>
        <v>0.165997778508334</v>
      </c>
      <c r="DP140" s="105">
        <f t="shared" si="232"/>
        <v>0</v>
      </c>
      <c r="DQ140" s="106">
        <f t="shared" si="233"/>
        <v>45.792093398127584</v>
      </c>
      <c r="DR140" s="106">
        <f t="shared" si="234"/>
        <v>52.291365244662089</v>
      </c>
      <c r="DS140" s="94">
        <f t="shared" si="235"/>
        <v>0</v>
      </c>
      <c r="DT140" s="106">
        <f t="shared" si="236"/>
        <v>68.278234272550648</v>
      </c>
      <c r="DU140" s="94">
        <f t="shared" si="237"/>
        <v>0</v>
      </c>
      <c r="DV140" s="106">
        <f t="shared" si="238"/>
        <v>30.731982538478626</v>
      </c>
      <c r="DW140" s="107">
        <f t="shared" si="239"/>
        <v>0</v>
      </c>
      <c r="DX140" s="54" t="str">
        <f t="shared" si="241"/>
        <v>Ca-Mg</v>
      </c>
      <c r="DY140" s="92" t="str">
        <f t="shared" si="242"/>
        <v>HCO3-SO4</v>
      </c>
    </row>
    <row r="141" spans="1:130" x14ac:dyDescent="0.2">
      <c r="A141" s="4"/>
      <c r="B141" s="63" t="s">
        <v>282</v>
      </c>
      <c r="C141" s="82" t="s">
        <v>301</v>
      </c>
      <c r="D141" s="70" t="s">
        <v>320</v>
      </c>
      <c r="E141" s="77">
        <v>704071</v>
      </c>
      <c r="F141" s="71">
        <v>5222608</v>
      </c>
      <c r="G141" s="71">
        <v>1589</v>
      </c>
      <c r="H141" s="75">
        <v>43340</v>
      </c>
      <c r="I141" s="68">
        <v>12.9</v>
      </c>
      <c r="J141" s="113">
        <v>322</v>
      </c>
      <c r="K141" s="112">
        <f t="shared" si="240"/>
        <v>392.27702829999998</v>
      </c>
      <c r="L141" s="65">
        <v>8.07</v>
      </c>
      <c r="M141" s="73">
        <v>425.39868131868127</v>
      </c>
      <c r="N141" s="67">
        <v>8.86</v>
      </c>
      <c r="O141" s="201">
        <v>98.7</v>
      </c>
      <c r="P141" s="204">
        <v>0.01</v>
      </c>
      <c r="Q141" s="173">
        <v>0</v>
      </c>
      <c r="R141" s="173">
        <v>0.441</v>
      </c>
      <c r="S141" s="173">
        <v>8.9999999999999993E-3</v>
      </c>
      <c r="T141" s="173">
        <v>0.48099999999999998</v>
      </c>
      <c r="U141" s="173">
        <v>13.443</v>
      </c>
      <c r="V141" s="173">
        <v>52.582999999999998</v>
      </c>
      <c r="W141" s="173">
        <v>1.4379999999999999</v>
      </c>
      <c r="X141" s="173">
        <v>0.106</v>
      </c>
      <c r="Y141" s="173">
        <v>0.9</v>
      </c>
      <c r="Z141" s="173">
        <v>0</v>
      </c>
      <c r="AA141" s="173">
        <v>0.38700000000000001</v>
      </c>
      <c r="AB141" s="173">
        <v>0.625</v>
      </c>
      <c r="AC141" s="173">
        <v>0</v>
      </c>
      <c r="AD141" s="173">
        <v>67.367999999999995</v>
      </c>
      <c r="AE141" s="208">
        <v>134.23762000000002</v>
      </c>
      <c r="AF141" s="186">
        <v>1.82</v>
      </c>
      <c r="AG141" s="186">
        <v>0.04</v>
      </c>
      <c r="AH141" s="186">
        <v>0</v>
      </c>
      <c r="AI141" s="186">
        <v>0.04</v>
      </c>
      <c r="AJ141" s="186">
        <v>0.05</v>
      </c>
      <c r="AK141" s="186">
        <v>1.8</v>
      </c>
      <c r="AL141" s="186">
        <v>0</v>
      </c>
      <c r="AM141" s="186">
        <v>0.2</v>
      </c>
      <c r="AN141" s="186">
        <v>0.34</v>
      </c>
      <c r="AO141" s="186">
        <v>0.15</v>
      </c>
      <c r="AP141" s="186">
        <v>0.11</v>
      </c>
      <c r="AQ141" s="186">
        <v>0.12</v>
      </c>
      <c r="AR141" s="186">
        <v>3.0999999999999999E-3</v>
      </c>
      <c r="AS141" s="186">
        <v>0</v>
      </c>
      <c r="AT141" s="186">
        <v>0</v>
      </c>
      <c r="AU141" s="186">
        <v>0</v>
      </c>
      <c r="AV141" s="186">
        <v>0.01</v>
      </c>
      <c r="AW141" s="186">
        <v>2.31</v>
      </c>
      <c r="AX141" s="186">
        <v>0</v>
      </c>
      <c r="AY141" s="186">
        <v>0.08</v>
      </c>
      <c r="AZ141" s="187">
        <v>0.38</v>
      </c>
      <c r="BA141" s="45">
        <f t="shared" si="193"/>
        <v>272.02607310000008</v>
      </c>
      <c r="BB141" s="49">
        <f t="shared" si="194"/>
        <v>7.4435725013102791</v>
      </c>
      <c r="BC141" s="210">
        <f t="shared" si="148"/>
        <v>1.969821709809497</v>
      </c>
      <c r="BD141" s="215" t="str">
        <f t="shared" si="195"/>
        <v>Ca-Mg</v>
      </c>
      <c r="BE141" s="44" t="str">
        <f t="shared" si="196"/>
        <v>HCO3-SO4</v>
      </c>
      <c r="BF141" s="213"/>
      <c r="BG141" s="101">
        <f t="shared" si="197"/>
        <v>0.441</v>
      </c>
      <c r="BH141" s="101">
        <f t="shared" si="198"/>
        <v>13.443</v>
      </c>
      <c r="BI141" s="101">
        <f t="shared" si="199"/>
        <v>52.582999999999998</v>
      </c>
      <c r="BJ141" s="101">
        <f t="shared" si="200"/>
        <v>134.23762000000002</v>
      </c>
      <c r="BK141" s="101">
        <f t="shared" si="201"/>
        <v>67.367999999999995</v>
      </c>
      <c r="BL141" s="102">
        <f t="shared" si="202"/>
        <v>0.9</v>
      </c>
      <c r="BM141" s="101">
        <f t="shared" si="203"/>
        <v>0</v>
      </c>
      <c r="BN141" s="101">
        <f t="shared" si="204"/>
        <v>0.48099999999999998</v>
      </c>
      <c r="BO141" s="101">
        <f t="shared" si="205"/>
        <v>1.4379999999999999</v>
      </c>
      <c r="BP141" s="101">
        <f t="shared" si="206"/>
        <v>8.9999999999999993E-3</v>
      </c>
      <c r="BQ141" s="101">
        <f t="shared" si="207"/>
        <v>5.0000000000000002E-5</v>
      </c>
      <c r="BR141" s="101">
        <f t="shared" si="208"/>
        <v>1.8E-3</v>
      </c>
      <c r="BS141" s="101">
        <f t="shared" si="209"/>
        <v>0.625</v>
      </c>
      <c r="BT141" s="101">
        <f t="shared" si="210"/>
        <v>0</v>
      </c>
      <c r="BU141" s="101">
        <f t="shared" si="211"/>
        <v>0</v>
      </c>
      <c r="BV141" s="101">
        <f t="shared" si="212"/>
        <v>0.106</v>
      </c>
      <c r="BW141" s="103">
        <f t="shared" si="213"/>
        <v>0.38700000000000001</v>
      </c>
      <c r="BX141" s="101">
        <f>BG141/Constants!C$6*Constants!D$6</f>
        <v>1.9182420029752328E-2</v>
      </c>
      <c r="BY141" s="101">
        <f>BH141/Constants!C$9*Constants!D$9</f>
        <v>1.1061921415346636</v>
      </c>
      <c r="BZ141" s="101">
        <f>BI141/Constants!C$10*Constants!D$10</f>
        <v>2.6240331353859969</v>
      </c>
      <c r="CA141" s="101">
        <f>BJ141/Constants!C$21*Constants!D$21</f>
        <v>2.2000000000000002</v>
      </c>
      <c r="CB141" s="101">
        <f>BK141/Constants!C$20*Constants!D$20</f>
        <v>1.4025853974387534</v>
      </c>
      <c r="CC141" s="102">
        <f>BL141/Constants!C$15*Constants!D$15</f>
        <v>2.5385721941725663E-2</v>
      </c>
      <c r="CD141" s="102">
        <f>BM141/Constants!C$5*Constants!D$5</f>
        <v>0</v>
      </c>
      <c r="CE141" s="101">
        <f>BN141/Constants!C$8*Constants!D$8</f>
        <v>1.2302325165032749E-2</v>
      </c>
      <c r="CF141" s="102">
        <f>BO141/Constants!C$11*Constants!D$11</f>
        <v>3.2823556265692763E-2</v>
      </c>
      <c r="CG141" s="102">
        <f>BP141/Constants!C$7*Constants!D$7</f>
        <v>4.9893837002378265E-4</v>
      </c>
      <c r="CH141" s="101">
        <f>BQ141/Constants!C$13*Constants!D$13</f>
        <v>1.823320266204759E-6</v>
      </c>
      <c r="CI141" s="101">
        <f>BR141/Constants!C$12*Constants!D$12</f>
        <v>6.4464141821112008E-5</v>
      </c>
      <c r="CJ141" s="101">
        <f>BS141/Constants!C$18*Constants!D$18</f>
        <v>1.0079848528100198E-2</v>
      </c>
      <c r="CK141" s="101">
        <f>BT141/Constants!D$18*Constants!E$18</f>
        <v>0</v>
      </c>
      <c r="CL141" s="101">
        <f>BU141/Constants!C$19*Constants!D$19</f>
        <v>0</v>
      </c>
      <c r="CM141" s="102">
        <f>BV141/Constants!C$14/Constants!D$14</f>
        <v>5.5794172140811856E-3</v>
      </c>
      <c r="CN141" s="102">
        <f>BW141/Constants!C$17/Constants!D$17</f>
        <v>4.8433119743692436E-3</v>
      </c>
      <c r="CO141" s="217">
        <f t="shared" si="243"/>
        <v>1.969821709809497</v>
      </c>
      <c r="CP141" s="104">
        <f t="shared" si="214"/>
        <v>1.969821709809497</v>
      </c>
      <c r="CQ141" s="106">
        <f>R141*Constants!E$6</f>
        <v>0.95256000000000007</v>
      </c>
      <c r="CR141" s="106">
        <f>T141*Constants!E$8</f>
        <v>0.88504000000000005</v>
      </c>
      <c r="CS141" s="106">
        <f>U141*Constants!E$9</f>
        <v>51.352259999999994</v>
      </c>
      <c r="CT141" s="106">
        <f>V141*Constants!E$10</f>
        <v>136.7158</v>
      </c>
      <c r="CU141" s="106">
        <f>AE141*Constants!E$21</f>
        <v>95.979898300000016</v>
      </c>
      <c r="CV141" s="106">
        <f>AB141*Constants!E$18</f>
        <v>0.71875</v>
      </c>
      <c r="CW141" s="106">
        <f>AD141*Constants!E$20</f>
        <v>103.74672</v>
      </c>
      <c r="CX141" s="107">
        <f>Y141*Constants!E$15</f>
        <v>1.9260000000000002</v>
      </c>
      <c r="CY141" s="218">
        <f t="shared" si="215"/>
        <v>0.50545245379267478</v>
      </c>
      <c r="CZ141" s="102">
        <f t="shared" si="216"/>
        <v>29.147914154608817</v>
      </c>
      <c r="DA141" s="102">
        <f t="shared" si="217"/>
        <v>69.142682990831318</v>
      </c>
      <c r="DB141" s="102">
        <f t="shared" si="218"/>
        <v>60.299187623319519</v>
      </c>
      <c r="DC141" s="102">
        <f t="shared" si="219"/>
        <v>38.443072744494351</v>
      </c>
      <c r="DD141" s="102">
        <f t="shared" si="220"/>
        <v>0.69579018650797042</v>
      </c>
      <c r="DE141" s="102">
        <f t="shared" si="221"/>
        <v>0</v>
      </c>
      <c r="DF141" s="102">
        <f t="shared" si="222"/>
        <v>0.32416350139224126</v>
      </c>
      <c r="DG141" s="102">
        <f t="shared" si="223"/>
        <v>0.86489332581414358</v>
      </c>
      <c r="DH141" s="102">
        <f t="shared" si="224"/>
        <v>1.3146913842397738E-2</v>
      </c>
      <c r="DI141" s="102">
        <f t="shared" si="225"/>
        <v>4.8044078962596237E-5</v>
      </c>
      <c r="DJ141" s="102">
        <f t="shared" si="226"/>
        <v>1.6986156394543693E-3</v>
      </c>
      <c r="DK141" s="102">
        <f t="shared" si="227"/>
        <v>0.27627576255025221</v>
      </c>
      <c r="DL141" s="102">
        <f t="shared" si="228"/>
        <v>0</v>
      </c>
      <c r="DM141" s="102">
        <f t="shared" si="229"/>
        <v>0</v>
      </c>
      <c r="DN141" s="102">
        <f t="shared" si="230"/>
        <v>0.1529246933730273</v>
      </c>
      <c r="DO141" s="102">
        <f t="shared" si="231"/>
        <v>0.13274898975489141</v>
      </c>
      <c r="DP141" s="105">
        <f t="shared" si="232"/>
        <v>0</v>
      </c>
      <c r="DQ141" s="106">
        <f t="shared" si="233"/>
        <v>29.147914154608817</v>
      </c>
      <c r="DR141" s="106">
        <f t="shared" si="234"/>
        <v>69.142682990831318</v>
      </c>
      <c r="DS141" s="94">
        <f t="shared" si="235"/>
        <v>0</v>
      </c>
      <c r="DT141" s="106">
        <f t="shared" si="236"/>
        <v>60.299187623319519</v>
      </c>
      <c r="DU141" s="94">
        <f t="shared" si="237"/>
        <v>0</v>
      </c>
      <c r="DV141" s="106">
        <f t="shared" si="238"/>
        <v>38.443072744494351</v>
      </c>
      <c r="DW141" s="107">
        <f t="shared" si="239"/>
        <v>0</v>
      </c>
      <c r="DX141" s="54" t="str">
        <f t="shared" si="241"/>
        <v>Ca-Mg</v>
      </c>
      <c r="DY141" s="92" t="str">
        <f t="shared" si="242"/>
        <v>HCO3-SO4</v>
      </c>
    </row>
    <row r="142" spans="1:130" s="1" customFormat="1" x14ac:dyDescent="0.2">
      <c r="A142" s="40"/>
      <c r="B142" s="63" t="s">
        <v>283</v>
      </c>
      <c r="C142" s="82" t="s">
        <v>308</v>
      </c>
      <c r="D142" s="70" t="s">
        <v>320</v>
      </c>
      <c r="E142" s="77">
        <v>704408</v>
      </c>
      <c r="F142" s="71">
        <v>5228463</v>
      </c>
      <c r="G142" s="71">
        <v>1866</v>
      </c>
      <c r="H142" s="75">
        <v>43335</v>
      </c>
      <c r="I142" s="68">
        <v>8.6</v>
      </c>
      <c r="J142" s="113">
        <v>330</v>
      </c>
      <c r="K142" s="112">
        <f t="shared" si="240"/>
        <v>416.13945130000008</v>
      </c>
      <c r="L142" s="65">
        <v>7.52</v>
      </c>
      <c r="M142" s="73">
        <v>393.55516483516482</v>
      </c>
      <c r="N142" s="67">
        <v>8.93</v>
      </c>
      <c r="O142" s="201">
        <v>96.6</v>
      </c>
      <c r="P142" s="204">
        <v>0.22600000000000001</v>
      </c>
      <c r="Q142" s="173">
        <v>0.15</v>
      </c>
      <c r="R142" s="173">
        <v>2.2000000000000002</v>
      </c>
      <c r="S142" s="173">
        <v>0.09</v>
      </c>
      <c r="T142" s="173">
        <v>0.88</v>
      </c>
      <c r="U142" s="173">
        <v>15.43</v>
      </c>
      <c r="V142" s="173">
        <v>55.82</v>
      </c>
      <c r="W142" s="173">
        <v>0.28000000000000003</v>
      </c>
      <c r="X142" s="173">
        <v>0.06</v>
      </c>
      <c r="Y142" s="173">
        <v>0.51</v>
      </c>
      <c r="Z142" s="173">
        <v>0.01</v>
      </c>
      <c r="AA142" s="173">
        <v>0.82</v>
      </c>
      <c r="AB142" s="173">
        <v>2.23</v>
      </c>
      <c r="AC142" s="173">
        <v>0</v>
      </c>
      <c r="AD142" s="173">
        <v>12.21</v>
      </c>
      <c r="AE142" s="208">
        <v>256.27181999999999</v>
      </c>
      <c r="AF142" s="186">
        <v>0.69</v>
      </c>
      <c r="AG142" s="186">
        <v>0.09</v>
      </c>
      <c r="AH142" s="186">
        <v>0</v>
      </c>
      <c r="AI142" s="186">
        <v>0.11</v>
      </c>
      <c r="AJ142" s="186">
        <v>0.13</v>
      </c>
      <c r="AK142" s="186">
        <v>2.56</v>
      </c>
      <c r="AL142" s="186">
        <v>0.01</v>
      </c>
      <c r="AM142" s="186">
        <v>0.35</v>
      </c>
      <c r="AN142" s="186">
        <v>0.78</v>
      </c>
      <c r="AO142" s="186">
        <v>0</v>
      </c>
      <c r="AP142" s="186">
        <v>0.28000000000000003</v>
      </c>
      <c r="AQ142" s="186">
        <v>0</v>
      </c>
      <c r="AR142" s="186">
        <v>0.18729999999999999</v>
      </c>
      <c r="AS142" s="186">
        <v>0</v>
      </c>
      <c r="AT142" s="186">
        <v>0</v>
      </c>
      <c r="AU142" s="186">
        <v>0</v>
      </c>
      <c r="AV142" s="186">
        <v>0.1</v>
      </c>
      <c r="AW142" s="186">
        <v>5.7</v>
      </c>
      <c r="AX142" s="186">
        <v>0.03</v>
      </c>
      <c r="AY142" s="186">
        <v>0.02</v>
      </c>
      <c r="AZ142" s="187">
        <v>0.4</v>
      </c>
      <c r="BA142" s="45">
        <f t="shared" si="193"/>
        <v>346.9732573</v>
      </c>
      <c r="BB142" s="49">
        <f t="shared" si="194"/>
        <v>8.7360384462881253</v>
      </c>
      <c r="BC142" s="210">
        <f t="shared" si="148"/>
        <v>-3.6964266970795605</v>
      </c>
      <c r="BD142" s="215" t="str">
        <f t="shared" si="195"/>
        <v>Ca-Mg</v>
      </c>
      <c r="BE142" s="44" t="str">
        <f t="shared" si="196"/>
        <v>HCO3</v>
      </c>
      <c r="BF142" s="213"/>
      <c r="BG142" s="101">
        <f t="shared" si="197"/>
        <v>2.2000000000000002</v>
      </c>
      <c r="BH142" s="101">
        <f t="shared" si="198"/>
        <v>15.43</v>
      </c>
      <c r="BI142" s="101">
        <f t="shared" si="199"/>
        <v>55.82</v>
      </c>
      <c r="BJ142" s="101">
        <f t="shared" si="200"/>
        <v>256.27181999999999</v>
      </c>
      <c r="BK142" s="101">
        <f t="shared" si="201"/>
        <v>12.21</v>
      </c>
      <c r="BL142" s="102">
        <f t="shared" si="202"/>
        <v>0.51</v>
      </c>
      <c r="BM142" s="101">
        <f t="shared" si="203"/>
        <v>0.15</v>
      </c>
      <c r="BN142" s="101">
        <f t="shared" si="204"/>
        <v>0.88</v>
      </c>
      <c r="BO142" s="101">
        <f t="shared" si="205"/>
        <v>0.28000000000000003</v>
      </c>
      <c r="BP142" s="101">
        <f t="shared" si="206"/>
        <v>0.09</v>
      </c>
      <c r="BQ142" s="101">
        <f t="shared" si="207"/>
        <v>1.3000000000000002E-4</v>
      </c>
      <c r="BR142" s="101">
        <f t="shared" si="208"/>
        <v>2.5600000000000002E-3</v>
      </c>
      <c r="BS142" s="101">
        <f t="shared" si="209"/>
        <v>2.23</v>
      </c>
      <c r="BT142" s="101">
        <f t="shared" si="210"/>
        <v>0.01</v>
      </c>
      <c r="BU142" s="101">
        <f t="shared" si="211"/>
        <v>0</v>
      </c>
      <c r="BV142" s="101">
        <f t="shared" si="212"/>
        <v>0.06</v>
      </c>
      <c r="BW142" s="103">
        <f t="shared" si="213"/>
        <v>0.82</v>
      </c>
      <c r="BX142" s="101">
        <f>BG142/Constants!C$6*Constants!D$6</f>
        <v>9.5694612393322262E-2</v>
      </c>
      <c r="BY142" s="101">
        <f>BH142/Constants!C$9*Constants!D$9</f>
        <v>1.269697593087842</v>
      </c>
      <c r="BZ142" s="101">
        <f>BI142/Constants!C$10*Constants!D$10</f>
        <v>2.7855681421228602</v>
      </c>
      <c r="CA142" s="101">
        <f>BJ142/Constants!C$21*Constants!D$21</f>
        <v>4.2</v>
      </c>
      <c r="CB142" s="101">
        <f>BK142/Constants!C$20*Constants!D$20</f>
        <v>0.25420923439507154</v>
      </c>
      <c r="CC142" s="102">
        <f>BL142/Constants!C$15*Constants!D$15</f>
        <v>1.4385242433644543E-2</v>
      </c>
      <c r="CD142" s="102">
        <f>BM142/Constants!C$5*Constants!D$5</f>
        <v>2.1613832853025934E-2</v>
      </c>
      <c r="CE142" s="101">
        <f>BN142/Constants!C$8*Constants!D$8</f>
        <v>2.2507372443303159E-2</v>
      </c>
      <c r="CF142" s="102">
        <f>BO142/Constants!C$11*Constants!D$11</f>
        <v>6.3912348778817621E-3</v>
      </c>
      <c r="CG142" s="102">
        <f>BP142/Constants!C$7*Constants!D$7</f>
        <v>4.9893837002378269E-3</v>
      </c>
      <c r="CH142" s="101">
        <f>BQ142/Constants!C$13*Constants!D$13</f>
        <v>4.7406326921323739E-6</v>
      </c>
      <c r="CI142" s="101">
        <f>BR142/Constants!C$12*Constants!D$12</f>
        <v>9.1682335034470416E-5</v>
      </c>
      <c r="CJ142" s="101">
        <f>BS142/Constants!C$18*Constants!D$18</f>
        <v>3.5964899548261507E-2</v>
      </c>
      <c r="CK142" s="101">
        <f>BT142/Constants!D$18*Constants!E$18</f>
        <v>1.15E-2</v>
      </c>
      <c r="CL142" s="101">
        <f>BU142/Constants!C$19*Constants!D$19</f>
        <v>0</v>
      </c>
      <c r="CM142" s="102">
        <f>BV142/Constants!C$14/Constants!D$14</f>
        <v>3.1581606872157653E-3</v>
      </c>
      <c r="CN142" s="102">
        <f>BW142/Constants!C$17/Constants!D$17</f>
        <v>1.026231477773328E-2</v>
      </c>
      <c r="CO142" s="217">
        <f t="shared" si="243"/>
        <v>-3.6964266970795605</v>
      </c>
      <c r="CP142" s="104">
        <f t="shared" si="214"/>
        <v>3.6964266970795605</v>
      </c>
      <c r="CQ142" s="106">
        <f>R142*Constants!E$6</f>
        <v>4.7520000000000007</v>
      </c>
      <c r="CR142" s="106">
        <f>T142*Constants!E$8</f>
        <v>1.6192</v>
      </c>
      <c r="CS142" s="106">
        <f>U142*Constants!E$9</f>
        <v>58.942599999999999</v>
      </c>
      <c r="CT142" s="106">
        <f>V142*Constants!E$10</f>
        <v>145.13200000000001</v>
      </c>
      <c r="CU142" s="106">
        <f>AE142*Constants!E$21</f>
        <v>183.23435129999999</v>
      </c>
      <c r="CV142" s="106">
        <f>AB142*Constants!E$18</f>
        <v>2.5644999999999998</v>
      </c>
      <c r="CW142" s="106">
        <f>AD142*Constants!E$20</f>
        <v>18.803400000000003</v>
      </c>
      <c r="CX142" s="107">
        <f>Y142*Constants!E$15</f>
        <v>1.0914000000000001</v>
      </c>
      <c r="CY142" s="218">
        <f t="shared" si="215"/>
        <v>2.274890750830505</v>
      </c>
      <c r="CZ142" s="102">
        <f t="shared" si="216"/>
        <v>30.183761014625787</v>
      </c>
      <c r="DA142" s="102">
        <f t="shared" si="217"/>
        <v>66.219644385806674</v>
      </c>
      <c r="DB142" s="102">
        <f t="shared" si="218"/>
        <v>92.725878851013263</v>
      </c>
      <c r="DC142" s="102">
        <f t="shared" si="219"/>
        <v>5.6123273026967224</v>
      </c>
      <c r="DD142" s="102">
        <f t="shared" si="220"/>
        <v>0.31759148741537596</v>
      </c>
      <c r="DE142" s="102">
        <f t="shared" si="221"/>
        <v>0.51381271335580758</v>
      </c>
      <c r="DF142" s="102">
        <f t="shared" si="222"/>
        <v>0.53505429528591408</v>
      </c>
      <c r="DG142" s="102">
        <f t="shared" si="223"/>
        <v>0.15193500184021996</v>
      </c>
      <c r="DH142" s="102">
        <f t="shared" si="224"/>
        <v>0.11860963274885011</v>
      </c>
      <c r="DI142" s="102">
        <f t="shared" si="225"/>
        <v>1.1269622390120273E-4</v>
      </c>
      <c r="DJ142" s="102">
        <f t="shared" si="226"/>
        <v>2.1795092823743388E-3</v>
      </c>
      <c r="DK142" s="102">
        <f t="shared" si="227"/>
        <v>0.79401831390499</v>
      </c>
      <c r="DL142" s="102">
        <f t="shared" si="228"/>
        <v>0.25389228733015534</v>
      </c>
      <c r="DM142" s="102">
        <f t="shared" si="229"/>
        <v>0</v>
      </c>
      <c r="DN142" s="102">
        <f t="shared" si="230"/>
        <v>6.9724577446381386E-2</v>
      </c>
      <c r="DO142" s="102">
        <f t="shared" si="231"/>
        <v>0.22656718019310934</v>
      </c>
      <c r="DP142" s="105">
        <f t="shared" si="232"/>
        <v>0</v>
      </c>
      <c r="DQ142" s="106">
        <f t="shared" si="233"/>
        <v>30.183761014625787</v>
      </c>
      <c r="DR142" s="106">
        <f t="shared" si="234"/>
        <v>66.219644385806674</v>
      </c>
      <c r="DS142" s="94">
        <f t="shared" si="235"/>
        <v>0</v>
      </c>
      <c r="DT142" s="106">
        <f t="shared" si="236"/>
        <v>92.725878851013263</v>
      </c>
      <c r="DU142" s="94">
        <f t="shared" si="237"/>
        <v>0</v>
      </c>
      <c r="DV142" s="106">
        <f t="shared" si="238"/>
        <v>0</v>
      </c>
      <c r="DW142" s="107">
        <f t="shared" si="239"/>
        <v>0</v>
      </c>
      <c r="DX142" s="54" t="str">
        <f t="shared" si="241"/>
        <v>Ca-Mg</v>
      </c>
      <c r="DY142" s="92" t="str">
        <f t="shared" si="242"/>
        <v>HCO3</v>
      </c>
      <c r="DZ142" s="3"/>
    </row>
    <row r="143" spans="1:130" x14ac:dyDescent="0.2">
      <c r="B143" s="63" t="s">
        <v>284</v>
      </c>
      <c r="C143" s="82" t="s">
        <v>304</v>
      </c>
      <c r="D143" s="70" t="s">
        <v>320</v>
      </c>
      <c r="E143" s="77">
        <v>704467</v>
      </c>
      <c r="F143" s="71">
        <v>5228042</v>
      </c>
      <c r="G143" s="71">
        <v>1751</v>
      </c>
      <c r="H143" s="75">
        <v>43335</v>
      </c>
      <c r="I143" s="68">
        <v>14.8</v>
      </c>
      <c r="J143" s="113">
        <v>371</v>
      </c>
      <c r="K143" s="112">
        <f t="shared" si="240"/>
        <v>418.85115130000003</v>
      </c>
      <c r="L143" s="65">
        <v>8.18</v>
      </c>
      <c r="M143" s="73">
        <v>391.30395604395602</v>
      </c>
      <c r="N143" s="67">
        <v>7.15</v>
      </c>
      <c r="O143" s="201">
        <v>88.04</v>
      </c>
      <c r="P143" s="204">
        <v>0.1</v>
      </c>
      <c r="Q143" s="173">
        <v>0.02</v>
      </c>
      <c r="R143" s="173">
        <v>1.59</v>
      </c>
      <c r="S143" s="173">
        <v>0.1</v>
      </c>
      <c r="T143" s="173">
        <v>0.88</v>
      </c>
      <c r="U143" s="173">
        <v>8.06</v>
      </c>
      <c r="V143" s="173">
        <v>74.099999999999994</v>
      </c>
      <c r="W143" s="173">
        <v>0.65</v>
      </c>
      <c r="X143" s="173">
        <v>0.03</v>
      </c>
      <c r="Y143" s="173">
        <v>0.47</v>
      </c>
      <c r="Z143" s="173">
        <v>0.01</v>
      </c>
      <c r="AA143" s="173">
        <v>0.82</v>
      </c>
      <c r="AB143" s="173">
        <v>1.1200000000000001</v>
      </c>
      <c r="AC143" s="173">
        <v>0</v>
      </c>
      <c r="AD143" s="173">
        <v>3.13</v>
      </c>
      <c r="AE143" s="208">
        <v>256.27181999999999</v>
      </c>
      <c r="AF143" s="186">
        <v>2.36</v>
      </c>
      <c r="AG143" s="186">
        <v>0.11</v>
      </c>
      <c r="AH143" s="186">
        <v>0.04</v>
      </c>
      <c r="AI143" s="186">
        <v>0.13</v>
      </c>
      <c r="AJ143" s="186">
        <v>0.04</v>
      </c>
      <c r="AK143" s="186">
        <v>3.27</v>
      </c>
      <c r="AL143" s="186">
        <v>0.02</v>
      </c>
      <c r="AM143" s="186">
        <v>0.64</v>
      </c>
      <c r="AN143" s="186">
        <v>1.5</v>
      </c>
      <c r="AO143" s="186">
        <v>0</v>
      </c>
      <c r="AP143" s="186">
        <v>0.62</v>
      </c>
      <c r="AQ143" s="186">
        <v>0</v>
      </c>
      <c r="AR143" s="186">
        <v>0.20899999999999999</v>
      </c>
      <c r="AS143" s="186">
        <v>0</v>
      </c>
      <c r="AT143" s="186">
        <v>0</v>
      </c>
      <c r="AU143" s="186">
        <v>0</v>
      </c>
      <c r="AV143" s="186">
        <v>0.12</v>
      </c>
      <c r="AW143" s="186">
        <v>7.29</v>
      </c>
      <c r="AX143" s="186">
        <v>0.04</v>
      </c>
      <c r="AY143" s="186">
        <v>0.02</v>
      </c>
      <c r="AZ143" s="187">
        <v>0.39</v>
      </c>
      <c r="BA143" s="45">
        <f t="shared" si="193"/>
        <v>347.268619</v>
      </c>
      <c r="BB143" s="49">
        <f t="shared" si="194"/>
        <v>8.7959040857833841</v>
      </c>
      <c r="BC143" s="210">
        <f t="shared" si="148"/>
        <v>1.7763888861368606</v>
      </c>
      <c r="BD143" s="215" t="str">
        <f t="shared" si="195"/>
        <v>Ca</v>
      </c>
      <c r="BE143" s="44" t="str">
        <f t="shared" si="196"/>
        <v>HCO3</v>
      </c>
      <c r="BF143" s="213"/>
      <c r="BG143" s="101">
        <f t="shared" si="197"/>
        <v>1.59</v>
      </c>
      <c r="BH143" s="101">
        <f t="shared" si="198"/>
        <v>8.06</v>
      </c>
      <c r="BI143" s="101">
        <f t="shared" si="199"/>
        <v>74.099999999999994</v>
      </c>
      <c r="BJ143" s="101">
        <f t="shared" si="200"/>
        <v>256.27181999999999</v>
      </c>
      <c r="BK143" s="101">
        <f t="shared" si="201"/>
        <v>3.13</v>
      </c>
      <c r="BL143" s="102">
        <f t="shared" si="202"/>
        <v>0.47</v>
      </c>
      <c r="BM143" s="101">
        <f t="shared" si="203"/>
        <v>0.02</v>
      </c>
      <c r="BN143" s="101">
        <f t="shared" si="204"/>
        <v>0.88</v>
      </c>
      <c r="BO143" s="101">
        <f t="shared" si="205"/>
        <v>0.65</v>
      </c>
      <c r="BP143" s="101">
        <f t="shared" si="206"/>
        <v>0.1</v>
      </c>
      <c r="BQ143" s="101">
        <f t="shared" si="207"/>
        <v>4.0000000000000003E-5</v>
      </c>
      <c r="BR143" s="101">
        <f t="shared" si="208"/>
        <v>3.2699999999999999E-3</v>
      </c>
      <c r="BS143" s="101">
        <f t="shared" si="209"/>
        <v>1.1200000000000001</v>
      </c>
      <c r="BT143" s="101">
        <f t="shared" si="210"/>
        <v>0.01</v>
      </c>
      <c r="BU143" s="101">
        <f t="shared" si="211"/>
        <v>0</v>
      </c>
      <c r="BV143" s="101">
        <f t="shared" si="212"/>
        <v>0.03</v>
      </c>
      <c r="BW143" s="103">
        <f t="shared" si="213"/>
        <v>0.82</v>
      </c>
      <c r="BX143" s="101">
        <f>BG143/Constants!C$6*Constants!D$6</f>
        <v>6.9161106229719271E-2</v>
      </c>
      <c r="BY143" s="101">
        <f>BH143/Constants!C$9*Constants!D$9</f>
        <v>0.663238016868957</v>
      </c>
      <c r="BZ143" s="101">
        <f>BI143/Constants!C$10*Constants!D$10</f>
        <v>3.697789310843854</v>
      </c>
      <c r="CA143" s="101">
        <f>BJ143/Constants!C$21*Constants!D$21</f>
        <v>4.2</v>
      </c>
      <c r="CB143" s="101">
        <f>BK143/Constants!C$20*Constants!D$20</f>
        <v>6.5165839775313178E-2</v>
      </c>
      <c r="CC143" s="102">
        <f>BL143/Constants!C$15*Constants!D$15</f>
        <v>1.32569881251234E-2</v>
      </c>
      <c r="CD143" s="102">
        <f>BM143/Constants!C$5*Constants!D$5</f>
        <v>2.881844380403458E-3</v>
      </c>
      <c r="CE143" s="101">
        <f>BN143/Constants!C$8*Constants!D$8</f>
        <v>2.2507372443303159E-2</v>
      </c>
      <c r="CF143" s="102">
        <f>BO143/Constants!C$11*Constants!D$11</f>
        <v>1.483679525222552E-2</v>
      </c>
      <c r="CG143" s="102">
        <f>BP143/Constants!C$7*Constants!D$7</f>
        <v>5.5437596669309199E-3</v>
      </c>
      <c r="CH143" s="101">
        <f>BQ143/Constants!C$13*Constants!D$13</f>
        <v>1.4586562129638073E-6</v>
      </c>
      <c r="CI143" s="101">
        <f>BR143/Constants!C$12*Constants!D$12</f>
        <v>1.1710985764168681E-4</v>
      </c>
      <c r="CJ143" s="101">
        <f>BS143/Constants!C$18*Constants!D$18</f>
        <v>1.8063088562355559E-2</v>
      </c>
      <c r="CK143" s="101">
        <f>BT143/Constants!D$18*Constants!E$18</f>
        <v>1.15E-2</v>
      </c>
      <c r="CL143" s="101">
        <f>BU143/Constants!C$19*Constants!D$19</f>
        <v>0</v>
      </c>
      <c r="CM143" s="102">
        <f>BV143/Constants!C$14/Constants!D$14</f>
        <v>1.5790803436078827E-3</v>
      </c>
      <c r="CN143" s="102">
        <f>BW143/Constants!C$17/Constants!D$17</f>
        <v>1.026231477773328E-2</v>
      </c>
      <c r="CO143" s="217">
        <f t="shared" si="243"/>
        <v>1.7763888861368606</v>
      </c>
      <c r="CP143" s="104">
        <f t="shared" si="214"/>
        <v>1.7763888861368606</v>
      </c>
      <c r="CQ143" s="106">
        <f>R143*Constants!E$6</f>
        <v>3.4344000000000006</v>
      </c>
      <c r="CR143" s="106">
        <f>T143*Constants!E$8</f>
        <v>1.6192</v>
      </c>
      <c r="CS143" s="106">
        <f>U143*Constants!E$9</f>
        <v>30.789200000000001</v>
      </c>
      <c r="CT143" s="106">
        <f>V143*Constants!E$10</f>
        <v>192.66</v>
      </c>
      <c r="CU143" s="106">
        <f>AE143*Constants!E$21</f>
        <v>183.23435129999999</v>
      </c>
      <c r="CV143" s="106">
        <f>AB143*Constants!E$18</f>
        <v>1.288</v>
      </c>
      <c r="CW143" s="106">
        <f>AD143*Constants!E$20</f>
        <v>4.8201999999999998</v>
      </c>
      <c r="CX143" s="107">
        <f>Y143*Constants!E$15</f>
        <v>1.0058</v>
      </c>
      <c r="CY143" s="218">
        <f t="shared" si="215"/>
        <v>1.5451277920069173</v>
      </c>
      <c r="CZ143" s="102">
        <f t="shared" si="216"/>
        <v>14.817395910006653</v>
      </c>
      <c r="DA143" s="102">
        <f t="shared" si="217"/>
        <v>82.61228520829772</v>
      </c>
      <c r="DB143" s="102">
        <f t="shared" si="218"/>
        <v>97.226108755255069</v>
      </c>
      <c r="DC143" s="102">
        <f t="shared" si="219"/>
        <v>1.5085288155052679</v>
      </c>
      <c r="DD143" s="102">
        <f t="shared" si="220"/>
        <v>0.30688699267151731</v>
      </c>
      <c r="DE143" s="102">
        <f t="shared" si="221"/>
        <v>6.4383265207040796E-2</v>
      </c>
      <c r="DF143" s="102">
        <f t="shared" si="222"/>
        <v>0.5028370508083978</v>
      </c>
      <c r="DG143" s="102">
        <f t="shared" si="223"/>
        <v>0.33146873927067</v>
      </c>
      <c r="DH143" s="102">
        <f t="shared" si="224"/>
        <v>0.12385309606139804</v>
      </c>
      <c r="DI143" s="102">
        <f t="shared" si="225"/>
        <v>3.2587828282385873E-5</v>
      </c>
      <c r="DJ143" s="102">
        <f t="shared" si="226"/>
        <v>2.6163505129475203E-3</v>
      </c>
      <c r="DK143" s="102">
        <f t="shared" si="227"/>
        <v>0.41814376500461553</v>
      </c>
      <c r="DL143" s="102">
        <f t="shared" si="228"/>
        <v>0.26621434540129363</v>
      </c>
      <c r="DM143" s="102">
        <f t="shared" si="229"/>
        <v>0</v>
      </c>
      <c r="DN143" s="102">
        <f t="shared" si="230"/>
        <v>3.6554246957358462E-2</v>
      </c>
      <c r="DO143" s="102">
        <f t="shared" si="231"/>
        <v>0.23756307920489456</v>
      </c>
      <c r="DP143" s="105">
        <f t="shared" si="232"/>
        <v>0</v>
      </c>
      <c r="DQ143" s="106">
        <f t="shared" si="233"/>
        <v>0</v>
      </c>
      <c r="DR143" s="106">
        <f t="shared" si="234"/>
        <v>82.61228520829772</v>
      </c>
      <c r="DS143" s="94">
        <f t="shared" si="235"/>
        <v>0</v>
      </c>
      <c r="DT143" s="106">
        <f t="shared" si="236"/>
        <v>97.226108755255069</v>
      </c>
      <c r="DU143" s="94">
        <f t="shared" si="237"/>
        <v>0</v>
      </c>
      <c r="DV143" s="106">
        <f t="shared" si="238"/>
        <v>0</v>
      </c>
      <c r="DW143" s="107">
        <f t="shared" si="239"/>
        <v>0</v>
      </c>
      <c r="DX143" s="54" t="str">
        <f t="shared" si="241"/>
        <v>Ca</v>
      </c>
      <c r="DY143" s="92" t="str">
        <f t="shared" si="242"/>
        <v>HCO3</v>
      </c>
    </row>
    <row r="144" spans="1:130" x14ac:dyDescent="0.2">
      <c r="A144" s="3"/>
      <c r="B144" s="63" t="s">
        <v>285</v>
      </c>
      <c r="C144" s="82" t="s">
        <v>300</v>
      </c>
      <c r="D144" s="70" t="s">
        <v>320</v>
      </c>
      <c r="E144" s="77">
        <v>706288</v>
      </c>
      <c r="F144" s="71">
        <v>5227641</v>
      </c>
      <c r="G144" s="71">
        <v>1555</v>
      </c>
      <c r="H144" s="75">
        <v>43335</v>
      </c>
      <c r="I144" s="68">
        <v>6.2</v>
      </c>
      <c r="J144" s="113">
        <v>549</v>
      </c>
      <c r="K144" s="112">
        <f t="shared" si="240"/>
        <v>704.64083856000013</v>
      </c>
      <c r="L144" s="65">
        <v>7.82</v>
      </c>
      <c r="M144" s="73">
        <v>399.21692307692308</v>
      </c>
      <c r="N144" s="67">
        <v>8.1300000000000008</v>
      </c>
      <c r="O144" s="201">
        <v>79.72</v>
      </c>
      <c r="P144" s="204">
        <v>3.6999999999999998E-2</v>
      </c>
      <c r="Q144" s="173">
        <v>0</v>
      </c>
      <c r="R144" s="173">
        <v>3.056</v>
      </c>
      <c r="S144" s="176">
        <v>0.88600000000000001</v>
      </c>
      <c r="T144" s="173">
        <v>0.57499999999999996</v>
      </c>
      <c r="U144" s="173">
        <v>15.012</v>
      </c>
      <c r="V144" s="173">
        <v>93.457999999999998</v>
      </c>
      <c r="W144" s="173">
        <v>1.5549999999999999</v>
      </c>
      <c r="X144" s="173">
        <v>2.5000000000000001E-2</v>
      </c>
      <c r="Y144" s="173">
        <v>0.5</v>
      </c>
      <c r="Z144" s="173">
        <v>0</v>
      </c>
      <c r="AA144" s="173">
        <v>0</v>
      </c>
      <c r="AB144" s="173">
        <v>1.383</v>
      </c>
      <c r="AC144" s="173">
        <v>0</v>
      </c>
      <c r="AD144" s="173">
        <v>169.71299999999999</v>
      </c>
      <c r="AE144" s="208">
        <v>185.491984</v>
      </c>
      <c r="AF144" s="186">
        <v>1.4</v>
      </c>
      <c r="AG144" s="186">
        <v>0.14000000000000001</v>
      </c>
      <c r="AH144" s="186">
        <v>0.01</v>
      </c>
      <c r="AI144" s="186">
        <v>0.1</v>
      </c>
      <c r="AJ144" s="186">
        <v>0.11</v>
      </c>
      <c r="AK144" s="186">
        <v>5.65</v>
      </c>
      <c r="AL144" s="186">
        <v>0.01</v>
      </c>
      <c r="AM144" s="186">
        <v>0.3</v>
      </c>
      <c r="AN144" s="186">
        <v>2.63</v>
      </c>
      <c r="AO144" s="186">
        <v>0.6</v>
      </c>
      <c r="AP144" s="186">
        <v>0.63</v>
      </c>
      <c r="AQ144" s="186">
        <v>0.46</v>
      </c>
      <c r="AR144" s="186">
        <v>0.63970000000000005</v>
      </c>
      <c r="AS144" s="186">
        <v>0</v>
      </c>
      <c r="AT144" s="186">
        <v>0</v>
      </c>
      <c r="AU144" s="186">
        <v>0</v>
      </c>
      <c r="AV144" s="186">
        <v>7.0000000000000007E-2</v>
      </c>
      <c r="AW144" s="186">
        <v>6.69</v>
      </c>
      <c r="AX144" s="186">
        <v>0.04</v>
      </c>
      <c r="AY144" s="186">
        <v>0.28000000000000003</v>
      </c>
      <c r="AZ144" s="187">
        <v>0.85</v>
      </c>
      <c r="BA144" s="45">
        <f t="shared" si="193"/>
        <v>471.67559370000004</v>
      </c>
      <c r="BB144" s="49">
        <f t="shared" si="194"/>
        <v>12.742667449987218</v>
      </c>
      <c r="BC144" s="210">
        <f t="shared" si="148"/>
        <v>-3.7633169579617496</v>
      </c>
      <c r="BD144" s="215" t="str">
        <f t="shared" si="195"/>
        <v>Ca-Mg</v>
      </c>
      <c r="BE144" s="44" t="str">
        <f t="shared" si="196"/>
        <v>SO4-HCO3</v>
      </c>
      <c r="BF144" s="213"/>
      <c r="BG144" s="101">
        <f t="shared" si="197"/>
        <v>3.056</v>
      </c>
      <c r="BH144" s="101">
        <f t="shared" si="198"/>
        <v>15.012</v>
      </c>
      <c r="BI144" s="101">
        <f t="shared" si="199"/>
        <v>93.457999999999998</v>
      </c>
      <c r="BJ144" s="101">
        <f t="shared" si="200"/>
        <v>185.491984</v>
      </c>
      <c r="BK144" s="101">
        <f t="shared" si="201"/>
        <v>169.71299999999999</v>
      </c>
      <c r="BL144" s="102">
        <f t="shared" si="202"/>
        <v>0.5</v>
      </c>
      <c r="BM144" s="101">
        <f t="shared" si="203"/>
        <v>0</v>
      </c>
      <c r="BN144" s="101">
        <f t="shared" si="204"/>
        <v>0.57499999999999996</v>
      </c>
      <c r="BO144" s="101">
        <f t="shared" si="205"/>
        <v>1.5549999999999999</v>
      </c>
      <c r="BP144" s="101">
        <f t="shared" si="206"/>
        <v>0.88600000000000001</v>
      </c>
      <c r="BQ144" s="101">
        <f t="shared" si="207"/>
        <v>1.1E-4</v>
      </c>
      <c r="BR144" s="101">
        <f t="shared" si="208"/>
        <v>5.6500000000000005E-3</v>
      </c>
      <c r="BS144" s="101">
        <f t="shared" si="209"/>
        <v>1.383</v>
      </c>
      <c r="BT144" s="101">
        <f t="shared" si="210"/>
        <v>0</v>
      </c>
      <c r="BU144" s="101">
        <f t="shared" si="211"/>
        <v>0</v>
      </c>
      <c r="BV144" s="101">
        <f t="shared" si="212"/>
        <v>2.5000000000000001E-2</v>
      </c>
      <c r="BW144" s="103">
        <f t="shared" si="213"/>
        <v>0</v>
      </c>
      <c r="BX144" s="101">
        <f>BG144/Constants!C$6*Constants!D$6</f>
        <v>0.13292851612454221</v>
      </c>
      <c r="BY144" s="101">
        <f>BH144/Constants!C$9*Constants!D$9</f>
        <v>1.2353013783172186</v>
      </c>
      <c r="BZ144" s="101">
        <f>BI144/Constants!C$10*Constants!D$10</f>
        <v>4.663805579120714</v>
      </c>
      <c r="CA144" s="101">
        <f>BJ144/Constants!C$21*Constants!D$21</f>
        <v>3.04</v>
      </c>
      <c r="CB144" s="101">
        <f>BK144/Constants!C$20*Constants!D$20</f>
        <v>3.533383439548794</v>
      </c>
      <c r="CC144" s="102">
        <f>BL144/Constants!C$15*Constants!D$15</f>
        <v>1.4103178856514256E-2</v>
      </c>
      <c r="CD144" s="102">
        <f>BM144/Constants!C$5*Constants!D$5</f>
        <v>0</v>
      </c>
      <c r="CE144" s="101">
        <f>BN144/Constants!C$8*Constants!D$8</f>
        <v>1.4706521766931041E-2</v>
      </c>
      <c r="CF144" s="102">
        <f>BO144/Constants!C$11*Constants!D$11</f>
        <v>3.5494179411093355E-2</v>
      </c>
      <c r="CG144" s="102">
        <f>BP144/Constants!C$7*Constants!D$7</f>
        <v>4.9117710649007947E-2</v>
      </c>
      <c r="CH144" s="101">
        <f>BQ144/Constants!C$13*Constants!D$13</f>
        <v>4.0113045856504697E-6</v>
      </c>
      <c r="CI144" s="101">
        <f>BR144/Constants!C$12*Constants!D$12</f>
        <v>2.0234577849404604E-4</v>
      </c>
      <c r="CJ144" s="101">
        <f>BS144/Constants!C$18*Constants!D$18</f>
        <v>2.2304688822980121E-2</v>
      </c>
      <c r="CK144" s="101">
        <f>BT144/Constants!D$18*Constants!E$18</f>
        <v>0</v>
      </c>
      <c r="CL144" s="101">
        <f>BU144/Constants!C$19*Constants!D$19</f>
        <v>0</v>
      </c>
      <c r="CM144" s="102">
        <f>BV144/Constants!C$14/Constants!D$14</f>
        <v>1.3159002863399024E-3</v>
      </c>
      <c r="CN144" s="102">
        <f>BW144/Constants!C$17/Constants!D$17</f>
        <v>0</v>
      </c>
      <c r="CO144" s="217">
        <f t="shared" si="243"/>
        <v>-3.7633169579617496</v>
      </c>
      <c r="CP144" s="104">
        <f t="shared" si="214"/>
        <v>3.7633169579617496</v>
      </c>
      <c r="CQ144" s="106">
        <f>R144*Constants!E$6</f>
        <v>6.6009600000000006</v>
      </c>
      <c r="CR144" s="106">
        <f>T144*Constants!E$8</f>
        <v>1.0580000000000001</v>
      </c>
      <c r="CS144" s="106">
        <f>U144*Constants!E$9</f>
        <v>57.345840000000003</v>
      </c>
      <c r="CT144" s="106">
        <f>V144*Constants!E$10</f>
        <v>242.99080000000001</v>
      </c>
      <c r="CU144" s="106">
        <f>AE144*Constants!E$21</f>
        <v>132.62676855999999</v>
      </c>
      <c r="CV144" s="106">
        <f>AB144*Constants!E$18</f>
        <v>1.5904499999999999</v>
      </c>
      <c r="CW144" s="106">
        <f>AD144*Constants!E$20</f>
        <v>261.35802000000001</v>
      </c>
      <c r="CX144" s="107">
        <f>Y144*Constants!E$15</f>
        <v>1.07</v>
      </c>
      <c r="CY144" s="218">
        <f t="shared" si="215"/>
        <v>2.1679394944823707</v>
      </c>
      <c r="CZ144" s="102">
        <f t="shared" si="216"/>
        <v>20.146607543059485</v>
      </c>
      <c r="DA144" s="102">
        <f t="shared" si="217"/>
        <v>76.062297273295769</v>
      </c>
      <c r="DB144" s="102">
        <f t="shared" si="218"/>
        <v>45.983220428561985</v>
      </c>
      <c r="DC144" s="102">
        <f t="shared" si="219"/>
        <v>53.446167618224585</v>
      </c>
      <c r="DD144" s="102">
        <f t="shared" si="220"/>
        <v>0.21332552042846376</v>
      </c>
      <c r="DE144" s="102">
        <f t="shared" si="221"/>
        <v>0</v>
      </c>
      <c r="DF144" s="102">
        <f t="shared" si="222"/>
        <v>0.23984958453250968</v>
      </c>
      <c r="DG144" s="102">
        <f t="shared" si="223"/>
        <v>0.57887679493433675</v>
      </c>
      <c r="DH144" s="102">
        <f t="shared" si="224"/>
        <v>0.80106381910391133</v>
      </c>
      <c r="DI144" s="102">
        <f t="shared" si="225"/>
        <v>6.5420617706153189E-5</v>
      </c>
      <c r="DJ144" s="102">
        <f t="shared" si="226"/>
        <v>3.300069973910082E-3</v>
      </c>
      <c r="DK144" s="102">
        <f t="shared" si="227"/>
        <v>0.33738204695315055</v>
      </c>
      <c r="DL144" s="102">
        <f t="shared" si="228"/>
        <v>0</v>
      </c>
      <c r="DM144" s="102">
        <f t="shared" si="229"/>
        <v>0</v>
      </c>
      <c r="DN144" s="102">
        <f t="shared" si="230"/>
        <v>1.9904385831834067E-2</v>
      </c>
      <c r="DO144" s="102">
        <f t="shared" si="231"/>
        <v>0</v>
      </c>
      <c r="DP144" s="105">
        <f t="shared" si="232"/>
        <v>0</v>
      </c>
      <c r="DQ144" s="106">
        <f t="shared" si="233"/>
        <v>20.146607543059485</v>
      </c>
      <c r="DR144" s="106">
        <f t="shared" si="234"/>
        <v>76.062297273295769</v>
      </c>
      <c r="DS144" s="94">
        <f t="shared" si="235"/>
        <v>0</v>
      </c>
      <c r="DT144" s="106">
        <f t="shared" si="236"/>
        <v>45.983220428561985</v>
      </c>
      <c r="DU144" s="94">
        <f t="shared" si="237"/>
        <v>0</v>
      </c>
      <c r="DV144" s="106">
        <f t="shared" si="238"/>
        <v>53.446167618224585</v>
      </c>
      <c r="DW144" s="107">
        <f t="shared" si="239"/>
        <v>0</v>
      </c>
      <c r="DX144" s="54" t="str">
        <f t="shared" si="241"/>
        <v>Ca-Mg</v>
      </c>
      <c r="DY144" s="92" t="str">
        <f t="shared" si="242"/>
        <v>SO4-HCO3</v>
      </c>
    </row>
    <row r="145" spans="1:130" x14ac:dyDescent="0.2">
      <c r="A145" s="37"/>
      <c r="B145" s="63" t="s">
        <v>286</v>
      </c>
      <c r="C145" s="82" t="s">
        <v>301</v>
      </c>
      <c r="D145" s="70" t="s">
        <v>320</v>
      </c>
      <c r="E145" s="77">
        <v>705154</v>
      </c>
      <c r="F145" s="71">
        <v>5226995</v>
      </c>
      <c r="G145" s="71">
        <v>2053</v>
      </c>
      <c r="H145" s="75">
        <v>43336</v>
      </c>
      <c r="I145" s="68">
        <v>11.9</v>
      </c>
      <c r="J145" s="113">
        <v>319</v>
      </c>
      <c r="K145" s="112">
        <f t="shared" si="240"/>
        <v>423.39929505999999</v>
      </c>
      <c r="L145" s="65">
        <v>7.22</v>
      </c>
      <c r="M145" s="73">
        <v>407.13274725274727</v>
      </c>
      <c r="N145" s="67">
        <v>8.07</v>
      </c>
      <c r="O145" s="201">
        <v>93.3</v>
      </c>
      <c r="P145" s="204"/>
      <c r="Q145" s="173">
        <v>0</v>
      </c>
      <c r="R145" s="173">
        <v>0.84</v>
      </c>
      <c r="S145" s="173">
        <v>7.0000000000000007E-2</v>
      </c>
      <c r="T145" s="173">
        <v>0.37</v>
      </c>
      <c r="U145" s="173">
        <v>9.9499999999999993</v>
      </c>
      <c r="V145" s="173">
        <v>73.69</v>
      </c>
      <c r="W145" s="173">
        <v>0</v>
      </c>
      <c r="X145" s="173">
        <v>0.03</v>
      </c>
      <c r="Y145" s="173">
        <v>0.33</v>
      </c>
      <c r="Z145" s="173">
        <v>0.01</v>
      </c>
      <c r="AA145" s="173">
        <v>0.69</v>
      </c>
      <c r="AB145" s="173">
        <v>3.15</v>
      </c>
      <c r="AC145" s="173">
        <v>0</v>
      </c>
      <c r="AD145" s="173">
        <v>6.96</v>
      </c>
      <c r="AE145" s="208">
        <v>246.50908400000006</v>
      </c>
      <c r="AF145" s="186">
        <v>1.73</v>
      </c>
      <c r="AG145" s="186">
        <v>0.1</v>
      </c>
      <c r="AH145" s="186">
        <v>0</v>
      </c>
      <c r="AI145" s="186">
        <v>0.1</v>
      </c>
      <c r="AJ145" s="186">
        <v>7.27</v>
      </c>
      <c r="AK145" s="186">
        <v>5.39</v>
      </c>
      <c r="AL145" s="186">
        <v>0.03</v>
      </c>
      <c r="AM145" s="186">
        <v>0.85</v>
      </c>
      <c r="AN145" s="186">
        <v>4.1399999999999997</v>
      </c>
      <c r="AO145" s="186">
        <v>2.79</v>
      </c>
      <c r="AP145" s="186">
        <v>0.51</v>
      </c>
      <c r="AQ145" s="186">
        <v>0.16</v>
      </c>
      <c r="AR145" s="186">
        <v>0.1348</v>
      </c>
      <c r="AS145" s="186">
        <v>0</v>
      </c>
      <c r="AT145" s="186">
        <v>0</v>
      </c>
      <c r="AU145" s="186">
        <v>0</v>
      </c>
      <c r="AV145" s="186">
        <v>0.03</v>
      </c>
      <c r="AW145" s="186">
        <v>1.19</v>
      </c>
      <c r="AX145" s="186">
        <v>0.03</v>
      </c>
      <c r="AY145" s="186">
        <v>0.12</v>
      </c>
      <c r="AZ145" s="187">
        <v>0.33</v>
      </c>
      <c r="BA145" s="45">
        <f t="shared" si="193"/>
        <v>342.62398880000006</v>
      </c>
      <c r="BB145" s="49">
        <f t="shared" si="194"/>
        <v>8.8131613134638993</v>
      </c>
      <c r="BC145" s="210">
        <f t="shared" si="148"/>
        <v>3.1736664023276142</v>
      </c>
      <c r="BD145" s="215" t="str">
        <f t="shared" si="195"/>
        <v>Ca</v>
      </c>
      <c r="BE145" s="44" t="str">
        <f t="shared" si="196"/>
        <v>HCO3</v>
      </c>
      <c r="BF145" s="213"/>
      <c r="BG145" s="101">
        <f t="shared" si="197"/>
        <v>0.84</v>
      </c>
      <c r="BH145" s="101">
        <f t="shared" si="198"/>
        <v>9.9499999999999993</v>
      </c>
      <c r="BI145" s="101">
        <f t="shared" si="199"/>
        <v>73.69</v>
      </c>
      <c r="BJ145" s="101">
        <f t="shared" si="200"/>
        <v>246.50908400000006</v>
      </c>
      <c r="BK145" s="101">
        <f t="shared" si="201"/>
        <v>6.96</v>
      </c>
      <c r="BL145" s="102">
        <f t="shared" si="202"/>
        <v>0.33</v>
      </c>
      <c r="BM145" s="101">
        <f t="shared" si="203"/>
        <v>0</v>
      </c>
      <c r="BN145" s="101">
        <f t="shared" si="204"/>
        <v>0.37</v>
      </c>
      <c r="BO145" s="101">
        <f t="shared" si="205"/>
        <v>0</v>
      </c>
      <c r="BP145" s="101">
        <f t="shared" si="206"/>
        <v>7.0000000000000007E-2</v>
      </c>
      <c r="BQ145" s="101">
        <f t="shared" si="207"/>
        <v>7.2699999999999996E-3</v>
      </c>
      <c r="BR145" s="101">
        <f t="shared" si="208"/>
        <v>5.3899999999999998E-3</v>
      </c>
      <c r="BS145" s="101">
        <f t="shared" si="209"/>
        <v>3.15</v>
      </c>
      <c r="BT145" s="101">
        <f t="shared" si="210"/>
        <v>0.01</v>
      </c>
      <c r="BU145" s="101">
        <f t="shared" si="211"/>
        <v>0</v>
      </c>
      <c r="BV145" s="101">
        <f t="shared" si="212"/>
        <v>0.03</v>
      </c>
      <c r="BW145" s="103">
        <f t="shared" si="213"/>
        <v>0.69</v>
      </c>
      <c r="BX145" s="101">
        <f>BG145/Constants!C$6*Constants!D$6</f>
        <v>3.6537942913813952E-2</v>
      </c>
      <c r="BY145" s="101">
        <f>BH145/Constants!C$9*Constants!D$9</f>
        <v>0.81876157169306718</v>
      </c>
      <c r="BZ145" s="101">
        <f>BI145/Constants!C$10*Constants!D$10</f>
        <v>3.6773292080443132</v>
      </c>
      <c r="CA145" s="101">
        <f>BJ145/Constants!C$21*Constants!D$21</f>
        <v>4.0400000000000009</v>
      </c>
      <c r="CB145" s="101">
        <f>BK145/Constants!C$20*Constants!D$20</f>
        <v>0.14490550953232578</v>
      </c>
      <c r="CC145" s="102">
        <f>BL145/Constants!C$15*Constants!D$15</f>
        <v>9.3080980452994108E-3</v>
      </c>
      <c r="CD145" s="102">
        <f>BM145/Constants!C$5*Constants!D$5</f>
        <v>0</v>
      </c>
      <c r="CE145" s="101">
        <f>BN145/Constants!C$8*Constants!D$8</f>
        <v>9.4633270500251929E-3</v>
      </c>
      <c r="CF145" s="102">
        <f>BO145/Constants!C$11*Constants!D$11</f>
        <v>0</v>
      </c>
      <c r="CG145" s="102">
        <f>BP145/Constants!C$7*Constants!D$7</f>
        <v>3.8806317668516441E-3</v>
      </c>
      <c r="CH145" s="101">
        <f>BQ145/Constants!C$13*Constants!D$13</f>
        <v>2.6511076670617195E-4</v>
      </c>
      <c r="CI145" s="101">
        <f>BR145/Constants!C$12*Constants!D$12</f>
        <v>1.9303429134210761E-4</v>
      </c>
      <c r="CJ145" s="101">
        <f>BS145/Constants!C$18*Constants!D$18</f>
        <v>5.0802436581624998E-2</v>
      </c>
      <c r="CK145" s="101">
        <f>BT145/Constants!D$18*Constants!E$18</f>
        <v>1.15E-2</v>
      </c>
      <c r="CL145" s="101">
        <f>BU145/Constants!C$19*Constants!D$19</f>
        <v>0</v>
      </c>
      <c r="CM145" s="102">
        <f>BV145/Constants!C$14/Constants!D$14</f>
        <v>1.5790803436078827E-3</v>
      </c>
      <c r="CN145" s="102">
        <f>BW145/Constants!C$17/Constants!D$17</f>
        <v>8.6353624349219064E-3</v>
      </c>
      <c r="CO145" s="217">
        <f t="shared" si="243"/>
        <v>3.1736664023276142</v>
      </c>
      <c r="CP145" s="104">
        <f t="shared" si="214"/>
        <v>3.1736664023276142</v>
      </c>
      <c r="CQ145" s="106">
        <f>R145*Constants!E$6</f>
        <v>1.8144</v>
      </c>
      <c r="CR145" s="106">
        <f>T145*Constants!E$8</f>
        <v>0.68080000000000007</v>
      </c>
      <c r="CS145" s="106">
        <f>U145*Constants!E$9</f>
        <v>38.008999999999993</v>
      </c>
      <c r="CT145" s="106">
        <f>V145*Constants!E$10</f>
        <v>191.59399999999999</v>
      </c>
      <c r="CU145" s="106">
        <f>AE145*Constants!E$21</f>
        <v>176.25399506000002</v>
      </c>
      <c r="CV145" s="106">
        <f>AB145*Constants!E$18</f>
        <v>3.6224999999999996</v>
      </c>
      <c r="CW145" s="106">
        <f>AD145*Constants!E$20</f>
        <v>10.718400000000001</v>
      </c>
      <c r="CX145" s="107">
        <f>Y145*Constants!E$15</f>
        <v>0.70620000000000005</v>
      </c>
      <c r="CY145" s="218">
        <f t="shared" si="215"/>
        <v>0.80366213207585979</v>
      </c>
      <c r="CZ145" s="102">
        <f t="shared" si="216"/>
        <v>18.008886595524739</v>
      </c>
      <c r="DA145" s="102">
        <f t="shared" si="217"/>
        <v>80.883870190853017</v>
      </c>
      <c r="DB145" s="102">
        <f t="shared" si="218"/>
        <v>94.686083697297121</v>
      </c>
      <c r="DC145" s="102">
        <f t="shared" si="219"/>
        <v>3.3961720801428918</v>
      </c>
      <c r="DD145" s="102">
        <f t="shared" si="220"/>
        <v>0.21815528479699692</v>
      </c>
      <c r="DE145" s="102">
        <f t="shared" si="221"/>
        <v>0</v>
      </c>
      <c r="DF145" s="102">
        <f t="shared" si="222"/>
        <v>0.20814848858606788</v>
      </c>
      <c r="DG145" s="102">
        <f t="shared" si="223"/>
        <v>0</v>
      </c>
      <c r="DH145" s="102">
        <f t="shared" si="224"/>
        <v>8.5355566045569722E-2</v>
      </c>
      <c r="DI145" s="102">
        <f t="shared" si="225"/>
        <v>5.831184435038249E-3</v>
      </c>
      <c r="DJ145" s="102">
        <f t="shared" si="226"/>
        <v>4.2458424796842902E-3</v>
      </c>
      <c r="DK145" s="102">
        <f t="shared" si="227"/>
        <v>1.1906642975728645</v>
      </c>
      <c r="DL145" s="102">
        <f t="shared" si="228"/>
        <v>0.26952721844527638</v>
      </c>
      <c r="DM145" s="102">
        <f t="shared" si="229"/>
        <v>0</v>
      </c>
      <c r="DN145" s="102">
        <f t="shared" si="230"/>
        <v>3.7009141975151642E-2</v>
      </c>
      <c r="DO145" s="102">
        <f t="shared" si="231"/>
        <v>0.20238827976968091</v>
      </c>
      <c r="DP145" s="105">
        <f t="shared" si="232"/>
        <v>0</v>
      </c>
      <c r="DQ145" s="106">
        <f t="shared" si="233"/>
        <v>0</v>
      </c>
      <c r="DR145" s="106">
        <f t="shared" si="234"/>
        <v>80.883870190853017</v>
      </c>
      <c r="DS145" s="94">
        <f t="shared" si="235"/>
        <v>0</v>
      </c>
      <c r="DT145" s="106">
        <f t="shared" si="236"/>
        <v>94.686083697297121</v>
      </c>
      <c r="DU145" s="94">
        <f t="shared" si="237"/>
        <v>0</v>
      </c>
      <c r="DV145" s="106">
        <f t="shared" si="238"/>
        <v>0</v>
      </c>
      <c r="DW145" s="107">
        <f t="shared" si="239"/>
        <v>0</v>
      </c>
      <c r="DX145" s="54" t="str">
        <f t="shared" si="241"/>
        <v>Ca</v>
      </c>
      <c r="DY145" s="92" t="str">
        <f t="shared" si="242"/>
        <v>HCO3</v>
      </c>
    </row>
    <row r="146" spans="1:130" s="1" customFormat="1" x14ac:dyDescent="0.2">
      <c r="A146" s="4"/>
      <c r="B146" s="63" t="s">
        <v>287</v>
      </c>
      <c r="C146" s="82" t="s">
        <v>301</v>
      </c>
      <c r="D146" s="70" t="s">
        <v>320</v>
      </c>
      <c r="E146" s="77">
        <v>706430</v>
      </c>
      <c r="F146" s="71">
        <v>5226995</v>
      </c>
      <c r="G146" s="71">
        <v>1637</v>
      </c>
      <c r="H146" s="75">
        <v>43336</v>
      </c>
      <c r="I146" s="68">
        <v>11.8</v>
      </c>
      <c r="J146" s="113">
        <v>349</v>
      </c>
      <c r="K146" s="112">
        <f t="shared" si="240"/>
        <v>478.63533386</v>
      </c>
      <c r="L146" s="65">
        <v>8.36</v>
      </c>
      <c r="M146" s="73">
        <v>384.40615384615381</v>
      </c>
      <c r="N146" s="67">
        <v>8.27</v>
      </c>
      <c r="O146" s="201">
        <v>99</v>
      </c>
      <c r="P146" s="204">
        <v>0.29199999999999998</v>
      </c>
      <c r="Q146" s="173">
        <v>0</v>
      </c>
      <c r="R146" s="173">
        <v>5.3689999999999998</v>
      </c>
      <c r="S146" s="176">
        <v>0.67400000000000004</v>
      </c>
      <c r="T146" s="173">
        <v>1.216</v>
      </c>
      <c r="U146" s="173">
        <v>20.838000000000001</v>
      </c>
      <c r="V146" s="173">
        <v>48.290999999999997</v>
      </c>
      <c r="W146" s="173">
        <v>0.65500000000000003</v>
      </c>
      <c r="X146" s="173">
        <v>6.0000000000000001E-3</v>
      </c>
      <c r="Y146" s="173">
        <v>38.677999999999997</v>
      </c>
      <c r="Z146" s="173">
        <v>0</v>
      </c>
      <c r="AA146" s="173">
        <v>0.59</v>
      </c>
      <c r="AB146" s="173">
        <v>1.5680000000000001</v>
      </c>
      <c r="AC146" s="173">
        <v>0</v>
      </c>
      <c r="AD146" s="173">
        <v>21.893999999999998</v>
      </c>
      <c r="AE146" s="208">
        <v>197.695404</v>
      </c>
      <c r="AF146" s="186">
        <v>1.03</v>
      </c>
      <c r="AG146" s="186">
        <v>0.08</v>
      </c>
      <c r="AH146" s="186">
        <v>0</v>
      </c>
      <c r="AI146" s="186">
        <v>0.09</v>
      </c>
      <c r="AJ146" s="186">
        <v>0.04</v>
      </c>
      <c r="AK146" s="186">
        <v>4.42</v>
      </c>
      <c r="AL146" s="186">
        <v>0.01</v>
      </c>
      <c r="AM146" s="186">
        <v>0.21</v>
      </c>
      <c r="AN146" s="186">
        <v>0.56000000000000005</v>
      </c>
      <c r="AO146" s="186">
        <v>0.03</v>
      </c>
      <c r="AP146" s="186">
        <v>0.27</v>
      </c>
      <c r="AQ146" s="186">
        <v>0.23</v>
      </c>
      <c r="AR146" s="186">
        <v>0.4834</v>
      </c>
      <c r="AS146" s="186">
        <v>0</v>
      </c>
      <c r="AT146" s="186">
        <v>0</v>
      </c>
      <c r="AU146" s="186">
        <v>0</v>
      </c>
      <c r="AV146" s="186">
        <v>0.1</v>
      </c>
      <c r="AW146" s="186">
        <v>15.08</v>
      </c>
      <c r="AX146" s="186">
        <v>0.03</v>
      </c>
      <c r="AY146" s="186">
        <v>7.0000000000000007E-2</v>
      </c>
      <c r="AZ146" s="187">
        <v>1.44</v>
      </c>
      <c r="BA146" s="45">
        <f t="shared" si="193"/>
        <v>337.49857739999999</v>
      </c>
      <c r="BB146" s="49">
        <f t="shared" si="194"/>
        <v>9.2614560320137151</v>
      </c>
      <c r="BC146" s="210">
        <f t="shared" si="148"/>
        <v>-4.0825816149484409</v>
      </c>
      <c r="BD146" s="215" t="str">
        <f t="shared" si="195"/>
        <v>Ca-Mg</v>
      </c>
      <c r="BE146" s="44" t="str">
        <f t="shared" si="196"/>
        <v>HCO3-Cl</v>
      </c>
      <c r="BF146" s="213"/>
      <c r="BG146" s="101">
        <f t="shared" si="197"/>
        <v>5.3689999999999998</v>
      </c>
      <c r="BH146" s="101">
        <f t="shared" si="198"/>
        <v>20.838000000000001</v>
      </c>
      <c r="BI146" s="101">
        <f t="shared" si="199"/>
        <v>48.290999999999997</v>
      </c>
      <c r="BJ146" s="101">
        <f t="shared" si="200"/>
        <v>197.695404</v>
      </c>
      <c r="BK146" s="101">
        <f t="shared" si="201"/>
        <v>21.893999999999998</v>
      </c>
      <c r="BL146" s="102">
        <f t="shared" si="202"/>
        <v>38.677999999999997</v>
      </c>
      <c r="BM146" s="101">
        <f t="shared" si="203"/>
        <v>0</v>
      </c>
      <c r="BN146" s="101">
        <f t="shared" si="204"/>
        <v>1.216</v>
      </c>
      <c r="BO146" s="101">
        <f t="shared" si="205"/>
        <v>0.65500000000000003</v>
      </c>
      <c r="BP146" s="101">
        <f t="shared" si="206"/>
        <v>0.67400000000000004</v>
      </c>
      <c r="BQ146" s="101">
        <f t="shared" si="207"/>
        <v>4.0000000000000003E-5</v>
      </c>
      <c r="BR146" s="101">
        <f t="shared" si="208"/>
        <v>4.4200000000000003E-3</v>
      </c>
      <c r="BS146" s="101">
        <f t="shared" si="209"/>
        <v>1.5680000000000001</v>
      </c>
      <c r="BT146" s="101">
        <f t="shared" si="210"/>
        <v>0</v>
      </c>
      <c r="BU146" s="101">
        <f t="shared" si="211"/>
        <v>0</v>
      </c>
      <c r="BV146" s="101">
        <f t="shared" si="212"/>
        <v>6.0000000000000001E-3</v>
      </c>
      <c r="BW146" s="103">
        <f t="shared" si="213"/>
        <v>0.59</v>
      </c>
      <c r="BX146" s="101">
        <f>BG146/Constants!C$6*Constants!D$6</f>
        <v>0.23353835179079419</v>
      </c>
      <c r="BY146" s="101">
        <f>BH146/Constants!C$9*Constants!D$9</f>
        <v>1.7147089076321747</v>
      </c>
      <c r="BZ146" s="101">
        <f>BI146/Constants!C$10*Constants!D$10</f>
        <v>2.4098507909576323</v>
      </c>
      <c r="CA146" s="101">
        <f>BJ146/Constants!C$21*Constants!D$21</f>
        <v>3.2399999999999998</v>
      </c>
      <c r="CB146" s="101">
        <f>BK146/Constants!C$20*Constants!D$20</f>
        <v>0.45582776231332478</v>
      </c>
      <c r="CC146" s="102">
        <f>BL146/Constants!C$15*Constants!D$15</f>
        <v>1.0909655036245167</v>
      </c>
      <c r="CD146" s="102">
        <f>BM146/Constants!C$5*Constants!D$5</f>
        <v>0</v>
      </c>
      <c r="CE146" s="101">
        <f>BN146/Constants!C$8*Constants!D$8</f>
        <v>3.1101096467109821E-2</v>
      </c>
      <c r="CF146" s="102">
        <f>BO146/Constants!C$11*Constants!D$11</f>
        <v>1.4950924446473408E-2</v>
      </c>
      <c r="CG146" s="102">
        <f>BP146/Constants!C$7*Constants!D$7</f>
        <v>3.73649401551144E-2</v>
      </c>
      <c r="CH146" s="101">
        <f>BQ146/Constants!C$13*Constants!D$13</f>
        <v>1.4586562129638073E-6</v>
      </c>
      <c r="CI146" s="101">
        <f>BR146/Constants!C$12*Constants!D$12</f>
        <v>1.5829528158295284E-4</v>
      </c>
      <c r="CJ146" s="101">
        <f>BS146/Constants!C$18*Constants!D$18</f>
        <v>2.528832398729778E-2</v>
      </c>
      <c r="CK146" s="101">
        <f>BT146/Constants!D$18*Constants!E$18</f>
        <v>0</v>
      </c>
      <c r="CL146" s="101">
        <f>BU146/Constants!C$19*Constants!D$19</f>
        <v>0</v>
      </c>
      <c r="CM146" s="102">
        <f>BV146/Constants!C$14/Constants!D$14</f>
        <v>3.1581606872157657E-4</v>
      </c>
      <c r="CN146" s="102">
        <f>BW146/Constants!C$17/Constants!D$17</f>
        <v>7.383860632759311E-3</v>
      </c>
      <c r="CO146" s="217">
        <f t="shared" si="243"/>
        <v>-4.0825816149484409</v>
      </c>
      <c r="CP146" s="104">
        <f t="shared" si="214"/>
        <v>4.0825816149484409</v>
      </c>
      <c r="CQ146" s="106">
        <f>R146*Constants!E$6</f>
        <v>11.59704</v>
      </c>
      <c r="CR146" s="106">
        <f>T146*Constants!E$8</f>
        <v>2.2374399999999999</v>
      </c>
      <c r="CS146" s="106">
        <f>U146*Constants!E$9</f>
        <v>79.601160000000007</v>
      </c>
      <c r="CT146" s="106">
        <f>V146*Constants!E$10</f>
        <v>125.5566</v>
      </c>
      <c r="CU146" s="106">
        <f>AE146*Constants!E$21</f>
        <v>141.35221385999998</v>
      </c>
      <c r="CV146" s="106">
        <f>AB146*Constants!E$18</f>
        <v>1.8031999999999999</v>
      </c>
      <c r="CW146" s="106">
        <f>AD146*Constants!E$20</f>
        <v>33.716760000000001</v>
      </c>
      <c r="CX146" s="107">
        <f>Y146*Constants!E$15</f>
        <v>82.770920000000004</v>
      </c>
      <c r="CY146" s="218">
        <f t="shared" si="215"/>
        <v>5.2578895152500245</v>
      </c>
      <c r="CZ146" s="102">
        <f t="shared" si="216"/>
        <v>38.605008205339338</v>
      </c>
      <c r="DA146" s="102">
        <f t="shared" si="217"/>
        <v>54.255453590096714</v>
      </c>
      <c r="DB146" s="102">
        <f t="shared" si="218"/>
        <v>67.222967615451267</v>
      </c>
      <c r="DC146" s="102">
        <f t="shared" si="219"/>
        <v>9.4574366988309411</v>
      </c>
      <c r="DD146" s="102">
        <f t="shared" si="220"/>
        <v>22.635166271520177</v>
      </c>
      <c r="DE146" s="102">
        <f t="shared" si="221"/>
        <v>0</v>
      </c>
      <c r="DF146" s="102">
        <f t="shared" si="222"/>
        <v>0.70021102646851141</v>
      </c>
      <c r="DG146" s="102">
        <f t="shared" si="223"/>
        <v>0.33660556515714235</v>
      </c>
      <c r="DH146" s="102">
        <f t="shared" si="224"/>
        <v>0.84123539270120373</v>
      </c>
      <c r="DI146" s="102">
        <f t="shared" si="225"/>
        <v>3.284023009362966E-5</v>
      </c>
      <c r="DJ146" s="102">
        <f t="shared" si="226"/>
        <v>3.5638647569720765E-3</v>
      </c>
      <c r="DK146" s="102">
        <f t="shared" si="227"/>
        <v>0.524677834705913</v>
      </c>
      <c r="DL146" s="102">
        <f t="shared" si="228"/>
        <v>0</v>
      </c>
      <c r="DM146" s="102">
        <f t="shared" si="229"/>
        <v>0</v>
      </c>
      <c r="DN146" s="102">
        <f t="shared" si="230"/>
        <v>6.5524979506511351E-3</v>
      </c>
      <c r="DO146" s="102">
        <f t="shared" si="231"/>
        <v>0.15319908154104467</v>
      </c>
      <c r="DP146" s="105">
        <f t="shared" si="232"/>
        <v>0</v>
      </c>
      <c r="DQ146" s="106">
        <f t="shared" si="233"/>
        <v>38.605008205339338</v>
      </c>
      <c r="DR146" s="106">
        <f t="shared" si="234"/>
        <v>54.255453590096714</v>
      </c>
      <c r="DS146" s="94">
        <f t="shared" si="235"/>
        <v>0</v>
      </c>
      <c r="DT146" s="106">
        <f t="shared" si="236"/>
        <v>67.222967615451267</v>
      </c>
      <c r="DU146" s="94">
        <f t="shared" si="237"/>
        <v>0</v>
      </c>
      <c r="DV146" s="106">
        <f t="shared" si="238"/>
        <v>0</v>
      </c>
      <c r="DW146" s="107">
        <f t="shared" si="239"/>
        <v>22.635166271520177</v>
      </c>
      <c r="DX146" s="54" t="str">
        <f t="shared" si="241"/>
        <v>Ca-Mg</v>
      </c>
      <c r="DY146" s="92" t="str">
        <f t="shared" si="242"/>
        <v>HCO3-Cl</v>
      </c>
      <c r="DZ146" s="3"/>
    </row>
    <row r="147" spans="1:130" x14ac:dyDescent="0.2">
      <c r="A147" s="40"/>
      <c r="B147" s="63" t="s">
        <v>288</v>
      </c>
      <c r="C147" s="82" t="s">
        <v>301</v>
      </c>
      <c r="D147" s="70" t="s">
        <v>320</v>
      </c>
      <c r="E147" s="77">
        <v>706147</v>
      </c>
      <c r="F147" s="71">
        <v>5227037</v>
      </c>
      <c r="G147" s="71">
        <v>1394</v>
      </c>
      <c r="H147" s="75">
        <v>43337</v>
      </c>
      <c r="I147" s="68">
        <v>10.1</v>
      </c>
      <c r="J147" s="113">
        <v>448</v>
      </c>
      <c r="K147" s="112">
        <f t="shared" si="240"/>
        <v>536.97316301000012</v>
      </c>
      <c r="L147" s="65">
        <v>8.35</v>
      </c>
      <c r="M147" s="73">
        <v>372.45406593406591</v>
      </c>
      <c r="N147" s="67">
        <v>9.5</v>
      </c>
      <c r="O147" s="201">
        <v>99.7</v>
      </c>
      <c r="P147" s="204">
        <v>0.20899999999999999</v>
      </c>
      <c r="Q147" s="173">
        <v>0</v>
      </c>
      <c r="R147" s="173">
        <v>1.62</v>
      </c>
      <c r="S147" s="173">
        <v>7.0000000000000007E-2</v>
      </c>
      <c r="T147" s="173">
        <v>0.68</v>
      </c>
      <c r="U147" s="173">
        <v>21.52</v>
      </c>
      <c r="V147" s="173">
        <v>70.3</v>
      </c>
      <c r="W147" s="173">
        <v>1.43</v>
      </c>
      <c r="X147" s="173">
        <v>0.05</v>
      </c>
      <c r="Y147" s="173">
        <v>0.9</v>
      </c>
      <c r="Z147" s="173">
        <v>0.01</v>
      </c>
      <c r="AA147" s="173">
        <v>0.87</v>
      </c>
      <c r="AB147" s="173">
        <v>4.62</v>
      </c>
      <c r="AC147" s="173">
        <v>0</v>
      </c>
      <c r="AD147" s="173">
        <v>45.88</v>
      </c>
      <c r="AE147" s="208">
        <v>264.81421400000005</v>
      </c>
      <c r="AF147" s="186">
        <v>0.84</v>
      </c>
      <c r="AG147" s="186">
        <v>0.12</v>
      </c>
      <c r="AH147" s="186">
        <v>0</v>
      </c>
      <c r="AI147" s="186">
        <v>2.14</v>
      </c>
      <c r="AJ147" s="186">
        <v>0.09</v>
      </c>
      <c r="AK147" s="186">
        <v>7.26</v>
      </c>
      <c r="AL147" s="186">
        <v>0.03</v>
      </c>
      <c r="AM147" s="186">
        <v>1.43</v>
      </c>
      <c r="AN147" s="186">
        <v>1.07</v>
      </c>
      <c r="AO147" s="186">
        <v>0</v>
      </c>
      <c r="AP147" s="186">
        <v>0.22</v>
      </c>
      <c r="AQ147" s="186">
        <v>0.4</v>
      </c>
      <c r="AR147" s="186">
        <v>0.1351</v>
      </c>
      <c r="AS147" s="186">
        <v>0</v>
      </c>
      <c r="AT147" s="186">
        <v>0</v>
      </c>
      <c r="AU147" s="186">
        <v>0</v>
      </c>
      <c r="AV147" s="186">
        <v>0.06</v>
      </c>
      <c r="AW147" s="186">
        <v>0.91</v>
      </c>
      <c r="AX147" s="186">
        <v>0.03</v>
      </c>
      <c r="AY147" s="186">
        <v>0.02</v>
      </c>
      <c r="AZ147" s="187">
        <v>1.39</v>
      </c>
      <c r="BA147" s="45">
        <f t="shared" si="193"/>
        <v>412.78035910000006</v>
      </c>
      <c r="BB147" s="49">
        <f t="shared" si="194"/>
        <v>10.823757384280739</v>
      </c>
      <c r="BC147" s="210">
        <f t="shared" si="148"/>
        <v>-0.15239796300977082</v>
      </c>
      <c r="BD147" s="215" t="str">
        <f t="shared" si="195"/>
        <v>Ca-Mg</v>
      </c>
      <c r="BE147" s="44" t="str">
        <f t="shared" si="196"/>
        <v>HCO3</v>
      </c>
      <c r="BF147" s="213"/>
      <c r="BG147" s="101">
        <f t="shared" si="197"/>
        <v>1.62</v>
      </c>
      <c r="BH147" s="101">
        <f t="shared" si="198"/>
        <v>21.52</v>
      </c>
      <c r="BI147" s="101">
        <f t="shared" si="199"/>
        <v>70.3</v>
      </c>
      <c r="BJ147" s="101">
        <f t="shared" si="200"/>
        <v>264.81421400000005</v>
      </c>
      <c r="BK147" s="101">
        <f t="shared" si="201"/>
        <v>45.88</v>
      </c>
      <c r="BL147" s="102">
        <f t="shared" si="202"/>
        <v>0.9</v>
      </c>
      <c r="BM147" s="101">
        <f t="shared" si="203"/>
        <v>0</v>
      </c>
      <c r="BN147" s="101">
        <f t="shared" si="204"/>
        <v>0.68</v>
      </c>
      <c r="BO147" s="101">
        <f t="shared" si="205"/>
        <v>1.43</v>
      </c>
      <c r="BP147" s="101">
        <f t="shared" si="206"/>
        <v>7.0000000000000007E-2</v>
      </c>
      <c r="BQ147" s="101">
        <f t="shared" si="207"/>
        <v>8.9999999999999992E-5</v>
      </c>
      <c r="BR147" s="101">
        <f t="shared" si="208"/>
        <v>7.26E-3</v>
      </c>
      <c r="BS147" s="101">
        <f t="shared" si="209"/>
        <v>4.62</v>
      </c>
      <c r="BT147" s="101">
        <f t="shared" si="210"/>
        <v>0.01</v>
      </c>
      <c r="BU147" s="101">
        <f t="shared" si="211"/>
        <v>0</v>
      </c>
      <c r="BV147" s="101">
        <f t="shared" si="212"/>
        <v>0.05</v>
      </c>
      <c r="BW147" s="103">
        <f t="shared" si="213"/>
        <v>0.87</v>
      </c>
      <c r="BX147" s="101">
        <f>BG147/Constants!C$6*Constants!D$6</f>
        <v>7.0466032762355482E-2</v>
      </c>
      <c r="BY147" s="101">
        <f>BH147/Constants!C$9*Constants!D$9</f>
        <v>1.7708290475210862</v>
      </c>
      <c r="BZ147" s="101">
        <f>BI147/Constants!C$10*Constants!D$10</f>
        <v>3.5081590897749386</v>
      </c>
      <c r="CA147" s="101">
        <f>BJ147/Constants!C$21*Constants!D$21</f>
        <v>4.3400000000000007</v>
      </c>
      <c r="CB147" s="101">
        <f>BK147/Constants!C$20*Constants!D$20</f>
        <v>0.95521045651481429</v>
      </c>
      <c r="CC147" s="102">
        <f>BL147/Constants!C$15*Constants!D$15</f>
        <v>2.5385721941725663E-2</v>
      </c>
      <c r="CD147" s="102">
        <f>BM147/Constants!C$5*Constants!D$5</f>
        <v>0</v>
      </c>
      <c r="CE147" s="101">
        <f>BN147/Constants!C$8*Constants!D$8</f>
        <v>1.7392060524370624E-2</v>
      </c>
      <c r="CF147" s="102">
        <f>BO147/Constants!C$11*Constants!D$11</f>
        <v>3.2640949554896138E-2</v>
      </c>
      <c r="CG147" s="102">
        <f>BP147/Constants!C$7*Constants!D$7</f>
        <v>3.8806317668516441E-3</v>
      </c>
      <c r="CH147" s="101">
        <f>BQ147/Constants!C$13*Constants!D$13</f>
        <v>3.2819764791685659E-6</v>
      </c>
      <c r="CI147" s="101">
        <f>BR147/Constants!C$12*Constants!D$12</f>
        <v>2.6000537201181843E-4</v>
      </c>
      <c r="CJ147" s="101">
        <f>BS147/Constants!C$18*Constants!D$18</f>
        <v>7.4510240319716675E-2</v>
      </c>
      <c r="CK147" s="101">
        <f>BT147/Constants!D$18*Constants!E$18</f>
        <v>1.15E-2</v>
      </c>
      <c r="CL147" s="101">
        <f>BU147/Constants!C$19*Constants!D$19</f>
        <v>0</v>
      </c>
      <c r="CM147" s="102">
        <f>BV147/Constants!C$14/Constants!D$14</f>
        <v>2.6318005726798047E-3</v>
      </c>
      <c r="CN147" s="102">
        <f>BW147/Constants!C$17/Constants!D$17</f>
        <v>1.0888065678814578E-2</v>
      </c>
      <c r="CO147" s="217">
        <f t="shared" si="243"/>
        <v>-0.15239796300977082</v>
      </c>
      <c r="CP147" s="104">
        <f t="shared" si="214"/>
        <v>0.15239796300977082</v>
      </c>
      <c r="CQ147" s="106">
        <f>R147*Constants!E$6</f>
        <v>3.4992000000000005</v>
      </c>
      <c r="CR147" s="106">
        <f>T147*Constants!E$8</f>
        <v>1.2512000000000001</v>
      </c>
      <c r="CS147" s="106">
        <f>U147*Constants!E$9</f>
        <v>82.206399999999988</v>
      </c>
      <c r="CT147" s="106">
        <f>V147*Constants!E$10</f>
        <v>182.78</v>
      </c>
      <c r="CU147" s="106">
        <f>AE147*Constants!E$21</f>
        <v>189.34216301000004</v>
      </c>
      <c r="CV147" s="106">
        <f>AB147*Constants!E$18</f>
        <v>5.3129999999999997</v>
      </c>
      <c r="CW147" s="106">
        <f>AD147*Constants!E$20</f>
        <v>70.655200000000008</v>
      </c>
      <c r="CX147" s="107">
        <f>Y147*Constants!E$15</f>
        <v>1.9260000000000002</v>
      </c>
      <c r="CY147" s="218">
        <f t="shared" si="215"/>
        <v>1.3040496560192065</v>
      </c>
      <c r="CZ147" s="102">
        <f t="shared" si="216"/>
        <v>32.771094380700596</v>
      </c>
      <c r="DA147" s="102">
        <f t="shared" si="217"/>
        <v>64.922253672348489</v>
      </c>
      <c r="DB147" s="102">
        <f t="shared" si="218"/>
        <v>80.071935076283523</v>
      </c>
      <c r="DC147" s="102">
        <f t="shared" si="219"/>
        <v>17.623398538765287</v>
      </c>
      <c r="DD147" s="102">
        <f t="shared" si="220"/>
        <v>0.4683603408254477</v>
      </c>
      <c r="DE147" s="102">
        <f t="shared" si="221"/>
        <v>0</v>
      </c>
      <c r="DF147" s="102">
        <f t="shared" si="222"/>
        <v>0.32185876875967612</v>
      </c>
      <c r="DG147" s="102">
        <f t="shared" si="223"/>
        <v>0.604055846066333</v>
      </c>
      <c r="DH147" s="102">
        <f t="shared" si="224"/>
        <v>7.1815260804685782E-2</v>
      </c>
      <c r="DI147" s="102">
        <f t="shared" si="225"/>
        <v>6.0736501417024447E-5</v>
      </c>
      <c r="DJ147" s="102">
        <f t="shared" si="226"/>
        <v>4.8116787996086959E-3</v>
      </c>
      <c r="DK147" s="102">
        <f t="shared" si="227"/>
        <v>1.3746956510135107</v>
      </c>
      <c r="DL147" s="102">
        <f t="shared" si="228"/>
        <v>0.21217217819752546</v>
      </c>
      <c r="DM147" s="102">
        <f t="shared" si="229"/>
        <v>0</v>
      </c>
      <c r="DN147" s="102">
        <f t="shared" si="230"/>
        <v>4.8556074790171218E-2</v>
      </c>
      <c r="DO147" s="102">
        <f t="shared" si="231"/>
        <v>0.20088214012450498</v>
      </c>
      <c r="DP147" s="105">
        <f t="shared" si="232"/>
        <v>0</v>
      </c>
      <c r="DQ147" s="106">
        <f t="shared" si="233"/>
        <v>32.771094380700596</v>
      </c>
      <c r="DR147" s="106">
        <f t="shared" si="234"/>
        <v>64.922253672348489</v>
      </c>
      <c r="DS147" s="94">
        <f t="shared" si="235"/>
        <v>0</v>
      </c>
      <c r="DT147" s="106">
        <f t="shared" si="236"/>
        <v>80.071935076283523</v>
      </c>
      <c r="DU147" s="94">
        <f t="shared" si="237"/>
        <v>0</v>
      </c>
      <c r="DV147" s="106">
        <f t="shared" si="238"/>
        <v>0</v>
      </c>
      <c r="DW147" s="107">
        <f t="shared" si="239"/>
        <v>0</v>
      </c>
      <c r="DX147" s="54" t="str">
        <f t="shared" si="241"/>
        <v>Ca-Mg</v>
      </c>
      <c r="DY147" s="92" t="str">
        <f t="shared" si="242"/>
        <v>HCO3</v>
      </c>
    </row>
    <row r="148" spans="1:130" x14ac:dyDescent="0.2">
      <c r="B148" s="63" t="s">
        <v>289</v>
      </c>
      <c r="C148" s="82" t="s">
        <v>301</v>
      </c>
      <c r="D148" s="70" t="s">
        <v>320</v>
      </c>
      <c r="E148" s="77">
        <v>705500</v>
      </c>
      <c r="F148" s="71">
        <v>5224661</v>
      </c>
      <c r="G148" s="71">
        <v>1385</v>
      </c>
      <c r="H148" s="75">
        <v>43338</v>
      </c>
      <c r="I148" s="68">
        <v>8.1</v>
      </c>
      <c r="J148" s="113">
        <v>409</v>
      </c>
      <c r="K148" s="112">
        <f t="shared" si="240"/>
        <v>463.76768335000003</v>
      </c>
      <c r="L148" s="65">
        <v>7.69</v>
      </c>
      <c r="M148" s="73">
        <v>429.2221978021978</v>
      </c>
      <c r="N148" s="67">
        <v>9.77</v>
      </c>
      <c r="O148" s="201">
        <v>97.5</v>
      </c>
      <c r="P148" s="204"/>
      <c r="Q148" s="173">
        <v>0</v>
      </c>
      <c r="R148" s="173">
        <v>3.37</v>
      </c>
      <c r="S148" s="173">
        <v>0.05</v>
      </c>
      <c r="T148" s="173">
        <v>1.63</v>
      </c>
      <c r="U148" s="173">
        <v>18.13</v>
      </c>
      <c r="V148" s="173">
        <v>61.63</v>
      </c>
      <c r="W148" s="173">
        <v>1.17</v>
      </c>
      <c r="X148" s="173">
        <v>0.06</v>
      </c>
      <c r="Y148" s="173">
        <v>1.22</v>
      </c>
      <c r="Z148" s="173">
        <v>0.01</v>
      </c>
      <c r="AA148" s="173">
        <v>0.77</v>
      </c>
      <c r="AB148" s="173">
        <v>5.01</v>
      </c>
      <c r="AC148" s="173">
        <v>0</v>
      </c>
      <c r="AD148" s="173">
        <v>29.53</v>
      </c>
      <c r="AE148" s="208">
        <v>237.96669</v>
      </c>
      <c r="AF148" s="186">
        <v>1.54</v>
      </c>
      <c r="AG148" s="186">
        <v>0.11</v>
      </c>
      <c r="AH148" s="186">
        <v>0.02</v>
      </c>
      <c r="AI148" s="186">
        <v>0.06</v>
      </c>
      <c r="AJ148" s="186">
        <v>0.12</v>
      </c>
      <c r="AK148" s="186">
        <v>6.45</v>
      </c>
      <c r="AL148" s="186">
        <v>0.01</v>
      </c>
      <c r="AM148" s="186">
        <v>0.18</v>
      </c>
      <c r="AN148" s="186">
        <v>2.58</v>
      </c>
      <c r="AO148" s="186">
        <v>0.57999999999999996</v>
      </c>
      <c r="AP148" s="186">
        <v>0.18</v>
      </c>
      <c r="AQ148" s="186">
        <v>0.37</v>
      </c>
      <c r="AR148" s="186">
        <v>0.12820000000000001</v>
      </c>
      <c r="AS148" s="186">
        <v>0</v>
      </c>
      <c r="AT148" s="186">
        <v>0</v>
      </c>
      <c r="AU148" s="186">
        <v>0</v>
      </c>
      <c r="AV148" s="186">
        <v>0.05</v>
      </c>
      <c r="AW148" s="186">
        <v>23.31</v>
      </c>
      <c r="AX148" s="186">
        <v>0.03</v>
      </c>
      <c r="AY148" s="186">
        <v>0.47</v>
      </c>
      <c r="AZ148" s="187">
        <v>0.99</v>
      </c>
      <c r="BA148" s="45">
        <f t="shared" si="193"/>
        <v>360.58386820000004</v>
      </c>
      <c r="BB148" s="49">
        <f t="shared" si="194"/>
        <v>9.439680867080007</v>
      </c>
      <c r="BC148" s="210">
        <f t="shared" si="148"/>
        <v>1.3883193728923588</v>
      </c>
      <c r="BD148" s="215" t="str">
        <f t="shared" si="195"/>
        <v>Ca-Mg</v>
      </c>
      <c r="BE148" s="44" t="str">
        <f t="shared" si="196"/>
        <v>HCO3</v>
      </c>
      <c r="BF148" s="213"/>
      <c r="BG148" s="101">
        <f t="shared" si="197"/>
        <v>3.37</v>
      </c>
      <c r="BH148" s="101">
        <f t="shared" si="198"/>
        <v>18.13</v>
      </c>
      <c r="BI148" s="101">
        <f t="shared" si="199"/>
        <v>61.63</v>
      </c>
      <c r="BJ148" s="101">
        <f t="shared" si="200"/>
        <v>237.96669</v>
      </c>
      <c r="BK148" s="101">
        <f t="shared" si="201"/>
        <v>29.53</v>
      </c>
      <c r="BL148" s="102">
        <f t="shared" si="202"/>
        <v>1.22</v>
      </c>
      <c r="BM148" s="101">
        <f t="shared" si="203"/>
        <v>0</v>
      </c>
      <c r="BN148" s="101">
        <f t="shared" si="204"/>
        <v>1.63</v>
      </c>
      <c r="BO148" s="101">
        <f t="shared" si="205"/>
        <v>1.17</v>
      </c>
      <c r="BP148" s="101">
        <f t="shared" si="206"/>
        <v>0.05</v>
      </c>
      <c r="BQ148" s="101">
        <f t="shared" si="207"/>
        <v>1.1999999999999999E-4</v>
      </c>
      <c r="BR148" s="101">
        <f t="shared" si="208"/>
        <v>6.45E-3</v>
      </c>
      <c r="BS148" s="101">
        <f t="shared" si="209"/>
        <v>5.01</v>
      </c>
      <c r="BT148" s="101">
        <f t="shared" si="210"/>
        <v>0.01</v>
      </c>
      <c r="BU148" s="101">
        <f t="shared" si="211"/>
        <v>0</v>
      </c>
      <c r="BV148" s="101">
        <f t="shared" si="212"/>
        <v>0.06</v>
      </c>
      <c r="BW148" s="103">
        <f t="shared" si="213"/>
        <v>0.77</v>
      </c>
      <c r="BX148" s="101">
        <f>BG148/Constants!C$6*Constants!D$6</f>
        <v>0.14658674716613457</v>
      </c>
      <c r="BY148" s="101">
        <f>BH148/Constants!C$9*Constants!D$9</f>
        <v>1.491874099979428</v>
      </c>
      <c r="BZ148" s="101">
        <f>BI148/Constants!C$10*Constants!D$10</f>
        <v>3.0755027695992814</v>
      </c>
      <c r="CA148" s="101">
        <f>BJ148/Constants!C$21*Constants!D$21</f>
        <v>3.9</v>
      </c>
      <c r="CB148" s="101">
        <f>BK148/Constants!C$20*Constants!D$20</f>
        <v>0.61480742765654894</v>
      </c>
      <c r="CC148" s="102">
        <f>BL148/Constants!C$15*Constants!D$15</f>
        <v>3.4411756409894786E-2</v>
      </c>
      <c r="CD148" s="102">
        <f>BM148/Constants!C$5*Constants!D$5</f>
        <v>0</v>
      </c>
      <c r="CE148" s="101">
        <f>BN148/Constants!C$8*Constants!D$8</f>
        <v>4.1689792139300172E-2</v>
      </c>
      <c r="CF148" s="102">
        <f>BO148/Constants!C$11*Constants!D$11</f>
        <v>2.670623145400593E-2</v>
      </c>
      <c r="CG148" s="102">
        <f>BP148/Constants!C$7*Constants!D$7</f>
        <v>2.7718798334654599E-3</v>
      </c>
      <c r="CH148" s="101">
        <f>BQ148/Constants!C$13*Constants!D$13</f>
        <v>4.3759686388914209E-6</v>
      </c>
      <c r="CI148" s="101">
        <f>BR148/Constants!C$12*Constants!D$12</f>
        <v>2.3099650819231803E-4</v>
      </c>
      <c r="CJ148" s="101">
        <f>BS148/Constants!C$18*Constants!D$18</f>
        <v>8.0800065801251195E-2</v>
      </c>
      <c r="CK148" s="101">
        <f>BT148/Constants!D$18*Constants!E$18</f>
        <v>1.15E-2</v>
      </c>
      <c r="CL148" s="101">
        <f>BU148/Constants!C$19*Constants!D$19</f>
        <v>0</v>
      </c>
      <c r="CM148" s="102">
        <f>BV148/Constants!C$14/Constants!D$14</f>
        <v>3.1581606872157653E-3</v>
      </c>
      <c r="CN148" s="102">
        <f>BW148/Constants!C$17/Constants!D$17</f>
        <v>9.6365638766519827E-3</v>
      </c>
      <c r="CO148" s="217">
        <f t="shared" si="243"/>
        <v>1.3883193728923588</v>
      </c>
      <c r="CP148" s="104">
        <f t="shared" si="214"/>
        <v>1.3883193728923588</v>
      </c>
      <c r="CQ148" s="106">
        <f>R148*Constants!E$6</f>
        <v>7.2792000000000003</v>
      </c>
      <c r="CR148" s="106">
        <f>T148*Constants!E$8</f>
        <v>2.9992000000000001</v>
      </c>
      <c r="CS148" s="106">
        <f>U148*Constants!E$9</f>
        <v>69.256599999999992</v>
      </c>
      <c r="CT148" s="106">
        <f>V148*Constants!E$10</f>
        <v>160.238</v>
      </c>
      <c r="CU148" s="106">
        <f>AE148*Constants!E$21</f>
        <v>170.14618335</v>
      </c>
      <c r="CV148" s="106">
        <f>AB148*Constants!E$18</f>
        <v>5.761499999999999</v>
      </c>
      <c r="CW148" s="106">
        <f>AD148*Constants!E$20</f>
        <v>45.476200000000006</v>
      </c>
      <c r="CX148" s="107">
        <f>Y148*Constants!E$15</f>
        <v>2.6108000000000002</v>
      </c>
      <c r="CY148" s="218">
        <f t="shared" si="215"/>
        <v>3.063229015759052</v>
      </c>
      <c r="CZ148" s="102">
        <f t="shared" si="216"/>
        <v>31.175751691502064</v>
      </c>
      <c r="DA148" s="102">
        <f t="shared" si="217"/>
        <v>64.268902230339819</v>
      </c>
      <c r="DB148" s="102">
        <f t="shared" si="218"/>
        <v>83.793229709568791</v>
      </c>
      <c r="DC148" s="102">
        <f t="shared" si="219"/>
        <v>13.20941025968572</v>
      </c>
      <c r="DD148" s="102">
        <f t="shared" si="220"/>
        <v>0.7393518486061641</v>
      </c>
      <c r="DE148" s="102">
        <f t="shared" si="221"/>
        <v>0</v>
      </c>
      <c r="DF148" s="102">
        <f t="shared" si="222"/>
        <v>0.87119322456437764</v>
      </c>
      <c r="DG148" s="102">
        <f t="shared" si="223"/>
        <v>0.55808116813432962</v>
      </c>
      <c r="DH148" s="102">
        <f t="shared" si="224"/>
        <v>5.7924081802876587E-2</v>
      </c>
      <c r="DI148" s="102">
        <f t="shared" si="225"/>
        <v>9.1444788603649857E-5</v>
      </c>
      <c r="DJ148" s="102">
        <f t="shared" si="226"/>
        <v>4.8271431088635647E-3</v>
      </c>
      <c r="DK148" s="102">
        <f t="shared" si="227"/>
        <v>1.7360252498032092</v>
      </c>
      <c r="DL148" s="102">
        <f t="shared" si="228"/>
        <v>0.24708260042565158</v>
      </c>
      <c r="DM148" s="102">
        <f t="shared" si="229"/>
        <v>0</v>
      </c>
      <c r="DN148" s="102">
        <f t="shared" si="230"/>
        <v>6.7854483057333409E-2</v>
      </c>
      <c r="DO148" s="102">
        <f t="shared" si="231"/>
        <v>0.20704584885313648</v>
      </c>
      <c r="DP148" s="105">
        <f t="shared" si="232"/>
        <v>0</v>
      </c>
      <c r="DQ148" s="106">
        <f t="shared" si="233"/>
        <v>31.175751691502064</v>
      </c>
      <c r="DR148" s="106">
        <f t="shared" si="234"/>
        <v>64.268902230339819</v>
      </c>
      <c r="DS148" s="94">
        <f t="shared" si="235"/>
        <v>0</v>
      </c>
      <c r="DT148" s="106">
        <f t="shared" si="236"/>
        <v>83.793229709568791</v>
      </c>
      <c r="DU148" s="94">
        <f t="shared" si="237"/>
        <v>0</v>
      </c>
      <c r="DV148" s="106">
        <f t="shared" si="238"/>
        <v>0</v>
      </c>
      <c r="DW148" s="107">
        <f t="shared" si="239"/>
        <v>0</v>
      </c>
      <c r="DX148" s="54" t="str">
        <f t="shared" si="241"/>
        <v>Ca-Mg</v>
      </c>
      <c r="DY148" s="92" t="str">
        <f t="shared" si="242"/>
        <v>HCO3</v>
      </c>
    </row>
    <row r="149" spans="1:130" x14ac:dyDescent="0.2">
      <c r="A149" s="37"/>
      <c r="B149" s="63" t="s">
        <v>290</v>
      </c>
      <c r="C149" s="82" t="s">
        <v>306</v>
      </c>
      <c r="D149" s="70" t="s">
        <v>320</v>
      </c>
      <c r="E149" s="77">
        <v>704993</v>
      </c>
      <c r="F149" s="71">
        <v>5226493</v>
      </c>
      <c r="G149" s="71">
        <v>1957</v>
      </c>
      <c r="H149" s="75">
        <v>43339</v>
      </c>
      <c r="I149" s="68">
        <v>7.4</v>
      </c>
      <c r="J149" s="113">
        <v>223</v>
      </c>
      <c r="K149" s="112">
        <f t="shared" si="240"/>
        <v>248.84741001</v>
      </c>
      <c r="L149" s="65">
        <v>8.4700000000000006</v>
      </c>
      <c r="M149" s="73">
        <v>345.93604395604393</v>
      </c>
      <c r="N149" s="67">
        <v>9.07</v>
      </c>
      <c r="O149" s="201">
        <v>98.3</v>
      </c>
      <c r="P149" s="204">
        <v>0.85499999999999998</v>
      </c>
      <c r="Q149" s="173">
        <v>0</v>
      </c>
      <c r="R149" s="173">
        <v>0.51</v>
      </c>
      <c r="S149" s="173">
        <v>0.04</v>
      </c>
      <c r="T149" s="173">
        <v>0.17</v>
      </c>
      <c r="U149" s="173">
        <v>9.7899999999999991</v>
      </c>
      <c r="V149" s="173">
        <v>36.25</v>
      </c>
      <c r="W149" s="173">
        <v>0.59</v>
      </c>
      <c r="X149" s="173">
        <v>0.02</v>
      </c>
      <c r="Y149" s="173">
        <v>0.28999999999999998</v>
      </c>
      <c r="Z149" s="173">
        <v>0.01</v>
      </c>
      <c r="AA149" s="173">
        <v>0.51</v>
      </c>
      <c r="AB149" s="173">
        <v>0.31</v>
      </c>
      <c r="AC149" s="173">
        <v>0</v>
      </c>
      <c r="AD149" s="173">
        <v>8.26</v>
      </c>
      <c r="AE149" s="208">
        <v>142.78001400000002</v>
      </c>
      <c r="AF149" s="186">
        <v>5.31</v>
      </c>
      <c r="AG149" s="186">
        <v>0.19</v>
      </c>
      <c r="AH149" s="186">
        <v>0.01</v>
      </c>
      <c r="AI149" s="186">
        <v>0.11</v>
      </c>
      <c r="AJ149" s="186">
        <v>0.04</v>
      </c>
      <c r="AK149" s="186">
        <v>5.82</v>
      </c>
      <c r="AL149" s="186">
        <v>0.01</v>
      </c>
      <c r="AM149" s="186">
        <v>0.56999999999999995</v>
      </c>
      <c r="AN149" s="186">
        <v>1.47</v>
      </c>
      <c r="AO149" s="186">
        <v>0.76</v>
      </c>
      <c r="AP149" s="186">
        <v>0.37</v>
      </c>
      <c r="AQ149" s="186">
        <v>0.48</v>
      </c>
      <c r="AR149" s="186">
        <v>0.17480000000000001</v>
      </c>
      <c r="AS149" s="186">
        <v>0</v>
      </c>
      <c r="AT149" s="186">
        <v>0</v>
      </c>
      <c r="AU149" s="186">
        <v>0</v>
      </c>
      <c r="AV149" s="186">
        <v>0.1</v>
      </c>
      <c r="AW149" s="186">
        <v>19.07</v>
      </c>
      <c r="AX149" s="186">
        <v>0.03</v>
      </c>
      <c r="AY149" s="186">
        <v>0.02</v>
      </c>
      <c r="AZ149" s="187">
        <v>0.75</v>
      </c>
      <c r="BA149" s="45">
        <f t="shared" si="193"/>
        <v>199.56529880000002</v>
      </c>
      <c r="BB149" s="49">
        <f t="shared" si="194"/>
        <v>5.201080489587377</v>
      </c>
      <c r="BC149" s="210">
        <f t="shared" si="148"/>
        <v>2.1708651921784243</v>
      </c>
      <c r="BD149" s="215" t="str">
        <f t="shared" si="195"/>
        <v>Ca-Mg</v>
      </c>
      <c r="BE149" s="44" t="str">
        <f t="shared" si="196"/>
        <v>HCO3</v>
      </c>
      <c r="BF149" s="213"/>
      <c r="BG149" s="101">
        <f t="shared" si="197"/>
        <v>0.51</v>
      </c>
      <c r="BH149" s="101">
        <f t="shared" si="198"/>
        <v>9.7899999999999991</v>
      </c>
      <c r="BI149" s="101">
        <f t="shared" si="199"/>
        <v>36.25</v>
      </c>
      <c r="BJ149" s="101">
        <f t="shared" si="200"/>
        <v>142.78001400000002</v>
      </c>
      <c r="BK149" s="101">
        <f t="shared" si="201"/>
        <v>8.26</v>
      </c>
      <c r="BL149" s="102">
        <f t="shared" si="202"/>
        <v>0.28999999999999998</v>
      </c>
      <c r="BM149" s="101">
        <f t="shared" si="203"/>
        <v>0</v>
      </c>
      <c r="BN149" s="101">
        <f t="shared" si="204"/>
        <v>0.17</v>
      </c>
      <c r="BO149" s="101">
        <f t="shared" si="205"/>
        <v>0.59</v>
      </c>
      <c r="BP149" s="101">
        <f t="shared" si="206"/>
        <v>0.04</v>
      </c>
      <c r="BQ149" s="101">
        <f t="shared" si="207"/>
        <v>4.0000000000000003E-5</v>
      </c>
      <c r="BR149" s="101">
        <f t="shared" si="208"/>
        <v>5.8200000000000005E-3</v>
      </c>
      <c r="BS149" s="101">
        <f t="shared" si="209"/>
        <v>0.31</v>
      </c>
      <c r="BT149" s="101">
        <f t="shared" si="210"/>
        <v>0.01</v>
      </c>
      <c r="BU149" s="101">
        <f t="shared" si="211"/>
        <v>0</v>
      </c>
      <c r="BV149" s="101">
        <f t="shared" si="212"/>
        <v>0.02</v>
      </c>
      <c r="BW149" s="103">
        <f t="shared" si="213"/>
        <v>0.51</v>
      </c>
      <c r="BX149" s="101">
        <f>BG149/Constants!C$6*Constants!D$6</f>
        <v>2.2183751054815615E-2</v>
      </c>
      <c r="BY149" s="101">
        <f>BH149/Constants!C$9*Constants!D$9</f>
        <v>0.80559555646986214</v>
      </c>
      <c r="BZ149" s="101">
        <f>BI149/Constants!C$10*Constants!D$10</f>
        <v>1.8089725036179449</v>
      </c>
      <c r="CA149" s="101">
        <f>BJ149/Constants!C$21*Constants!D$21</f>
        <v>2.3400000000000003</v>
      </c>
      <c r="CB149" s="101">
        <f>BK149/Constants!C$20*Constants!D$20</f>
        <v>0.17197119378405332</v>
      </c>
      <c r="CC149" s="102">
        <f>BL149/Constants!C$15*Constants!D$15</f>
        <v>8.1798437367782677E-3</v>
      </c>
      <c r="CD149" s="102">
        <f>BM149/Constants!C$5*Constants!D$5</f>
        <v>0</v>
      </c>
      <c r="CE149" s="101">
        <f>BN149/Constants!C$8*Constants!D$8</f>
        <v>4.348015131092656E-3</v>
      </c>
      <c r="CF149" s="102">
        <f>BO149/Constants!C$11*Constants!D$11</f>
        <v>1.3467244921250855E-2</v>
      </c>
      <c r="CG149" s="102">
        <f>BP149/Constants!C$7*Constants!D$7</f>
        <v>2.2175038667723679E-3</v>
      </c>
      <c r="CH149" s="101">
        <f>BQ149/Constants!C$13*Constants!D$13</f>
        <v>1.4586562129638073E-6</v>
      </c>
      <c r="CI149" s="101">
        <f>BR149/Constants!C$12*Constants!D$12</f>
        <v>2.0843405855492885E-4</v>
      </c>
      <c r="CJ149" s="101">
        <f>BS149/Constants!C$18*Constants!D$18</f>
        <v>4.9996048699376986E-3</v>
      </c>
      <c r="CK149" s="101">
        <f>BT149/Constants!D$18*Constants!E$18</f>
        <v>1.15E-2</v>
      </c>
      <c r="CL149" s="101">
        <f>BU149/Constants!C$19*Constants!D$19</f>
        <v>0</v>
      </c>
      <c r="CM149" s="102">
        <f>BV149/Constants!C$14/Constants!D$14</f>
        <v>1.0527202290719218E-3</v>
      </c>
      <c r="CN149" s="102">
        <f>BW149/Constants!C$17/Constants!D$17</f>
        <v>6.3826591910292356E-3</v>
      </c>
      <c r="CO149" s="217">
        <f t="shared" si="243"/>
        <v>2.1708651921784243</v>
      </c>
      <c r="CP149" s="104">
        <f t="shared" si="214"/>
        <v>2.1708651921784243</v>
      </c>
      <c r="CQ149" s="106">
        <f>R149*Constants!E$6</f>
        <v>1.1016000000000001</v>
      </c>
      <c r="CR149" s="106">
        <f>T149*Constants!E$8</f>
        <v>0.31280000000000002</v>
      </c>
      <c r="CS149" s="106">
        <f>U149*Constants!E$9</f>
        <v>37.397799999999997</v>
      </c>
      <c r="CT149" s="106">
        <f>V149*Constants!E$10</f>
        <v>94.25</v>
      </c>
      <c r="CU149" s="106">
        <f>AE149*Constants!E$21</f>
        <v>102.08771001000001</v>
      </c>
      <c r="CV149" s="106">
        <f>AB149*Constants!E$18</f>
        <v>0.35649999999999998</v>
      </c>
      <c r="CW149" s="106">
        <f>AD149*Constants!E$20</f>
        <v>12.7204</v>
      </c>
      <c r="CX149" s="107">
        <f>Y149*Constants!E$15</f>
        <v>0.62060000000000004</v>
      </c>
      <c r="CY149" s="218">
        <f t="shared" si="215"/>
        <v>0.8349189779600853</v>
      </c>
      <c r="CZ149" s="102">
        <f t="shared" si="216"/>
        <v>30.319805563766227</v>
      </c>
      <c r="DA149" s="102">
        <f t="shared" si="217"/>
        <v>68.083412500733402</v>
      </c>
      <c r="DB149" s="102">
        <f t="shared" si="218"/>
        <v>91.978021966977238</v>
      </c>
      <c r="DC149" s="102">
        <f t="shared" si="219"/>
        <v>6.759645401520066</v>
      </c>
      <c r="DD149" s="102">
        <f t="shared" si="220"/>
        <v>0.32152386619992851</v>
      </c>
      <c r="DE149" s="102">
        <f t="shared" si="221"/>
        <v>0</v>
      </c>
      <c r="DF149" s="102">
        <f t="shared" si="222"/>
        <v>0.16364411683292937</v>
      </c>
      <c r="DG149" s="102">
        <f t="shared" si="223"/>
        <v>0.50686010394748227</v>
      </c>
      <c r="DH149" s="102">
        <f t="shared" si="224"/>
        <v>8.3459107411242586E-2</v>
      </c>
      <c r="DI149" s="102">
        <f t="shared" si="225"/>
        <v>5.4898729773588011E-5</v>
      </c>
      <c r="DJ149" s="102">
        <f t="shared" si="226"/>
        <v>7.8447306188543144E-3</v>
      </c>
      <c r="DK149" s="102">
        <f t="shared" si="227"/>
        <v>0.1965187036552718</v>
      </c>
      <c r="DL149" s="102">
        <f t="shared" si="228"/>
        <v>0.45202874043599922</v>
      </c>
      <c r="DM149" s="102">
        <f t="shared" si="229"/>
        <v>0</v>
      </c>
      <c r="DN149" s="102">
        <f t="shared" si="230"/>
        <v>4.137911297207629E-2</v>
      </c>
      <c r="DO149" s="102">
        <f t="shared" si="231"/>
        <v>0.2508822082394086</v>
      </c>
      <c r="DP149" s="105">
        <f t="shared" si="232"/>
        <v>0</v>
      </c>
      <c r="DQ149" s="106">
        <f t="shared" si="233"/>
        <v>30.319805563766227</v>
      </c>
      <c r="DR149" s="106">
        <f t="shared" si="234"/>
        <v>68.083412500733402</v>
      </c>
      <c r="DS149" s="94">
        <f t="shared" si="235"/>
        <v>0</v>
      </c>
      <c r="DT149" s="106">
        <f t="shared" si="236"/>
        <v>91.978021966977238</v>
      </c>
      <c r="DU149" s="94">
        <f t="shared" si="237"/>
        <v>0</v>
      </c>
      <c r="DV149" s="106">
        <f t="shared" si="238"/>
        <v>0</v>
      </c>
      <c r="DW149" s="107">
        <f t="shared" si="239"/>
        <v>0</v>
      </c>
      <c r="DX149" s="54" t="str">
        <f t="shared" si="241"/>
        <v>Ca-Mg</v>
      </c>
      <c r="DY149" s="92" t="str">
        <f t="shared" si="242"/>
        <v>HCO3</v>
      </c>
    </row>
    <row r="150" spans="1:130" x14ac:dyDescent="0.2">
      <c r="A150" s="4"/>
      <c r="B150" s="63" t="s">
        <v>291</v>
      </c>
      <c r="C150" s="82" t="s">
        <v>306</v>
      </c>
      <c r="D150" s="70" t="s">
        <v>320</v>
      </c>
      <c r="E150" s="77">
        <v>704950</v>
      </c>
      <c r="F150" s="71">
        <v>5226240</v>
      </c>
      <c r="G150" s="71">
        <v>1927</v>
      </c>
      <c r="H150" s="75">
        <v>43339</v>
      </c>
      <c r="I150" s="68">
        <v>11.7</v>
      </c>
      <c r="J150" s="113">
        <v>205.3</v>
      </c>
      <c r="K150" s="112">
        <f t="shared" si="240"/>
        <v>232.08573111999999</v>
      </c>
      <c r="L150" s="65">
        <v>8.4</v>
      </c>
      <c r="M150" s="73">
        <v>359.77956043956044</v>
      </c>
      <c r="N150" s="67">
        <v>8.6199999999999992</v>
      </c>
      <c r="O150" s="201">
        <v>101.5</v>
      </c>
      <c r="P150" s="204">
        <v>3.4</v>
      </c>
      <c r="Q150" s="173">
        <v>0</v>
      </c>
      <c r="R150" s="173">
        <v>0.19</v>
      </c>
      <c r="S150" s="173">
        <v>0.05</v>
      </c>
      <c r="T150" s="173">
        <v>0.24</v>
      </c>
      <c r="U150" s="173">
        <v>5.74</v>
      </c>
      <c r="V150" s="173">
        <v>37.729999999999997</v>
      </c>
      <c r="W150" s="173">
        <v>0.49</v>
      </c>
      <c r="X150" s="173">
        <v>0.03</v>
      </c>
      <c r="Y150" s="173">
        <v>0.32</v>
      </c>
      <c r="Z150" s="173">
        <v>0.01</v>
      </c>
      <c r="AA150" s="173">
        <v>0.43</v>
      </c>
      <c r="AB150" s="173">
        <v>1.1299999999999999</v>
      </c>
      <c r="AC150" s="173">
        <v>0</v>
      </c>
      <c r="AD150" s="173">
        <v>12</v>
      </c>
      <c r="AE150" s="208">
        <v>126.91556800000001</v>
      </c>
      <c r="AF150" s="186">
        <v>3.13</v>
      </c>
      <c r="AG150" s="186">
        <v>0.11</v>
      </c>
      <c r="AH150" s="186">
        <v>0.01</v>
      </c>
      <c r="AI150" s="186">
        <v>7.0000000000000007E-2</v>
      </c>
      <c r="AJ150" s="186">
        <v>0.02</v>
      </c>
      <c r="AK150" s="186">
        <v>5.78</v>
      </c>
      <c r="AL150" s="186">
        <v>0.01</v>
      </c>
      <c r="AM150" s="186">
        <v>0.16</v>
      </c>
      <c r="AN150" s="186">
        <v>0.56000000000000005</v>
      </c>
      <c r="AO150" s="186">
        <v>0</v>
      </c>
      <c r="AP150" s="186">
        <v>0.18</v>
      </c>
      <c r="AQ150" s="186">
        <v>0.28999999999999998</v>
      </c>
      <c r="AR150" s="186">
        <v>7.1300000000000002E-2</v>
      </c>
      <c r="AS150" s="186">
        <v>0</v>
      </c>
      <c r="AT150" s="186">
        <v>0</v>
      </c>
      <c r="AU150" s="186">
        <v>0</v>
      </c>
      <c r="AV150" s="186">
        <v>0.1</v>
      </c>
      <c r="AW150" s="186">
        <v>2.15</v>
      </c>
      <c r="AX150" s="186">
        <v>0.03</v>
      </c>
      <c r="AY150" s="186">
        <v>0.01</v>
      </c>
      <c r="AZ150" s="187">
        <v>0.21</v>
      </c>
      <c r="BA150" s="45">
        <f t="shared" si="193"/>
        <v>185.28845930000003</v>
      </c>
      <c r="BB150" s="49">
        <f t="shared" si="194"/>
        <v>4.7592744854175884</v>
      </c>
      <c r="BC150" s="210">
        <f t="shared" si="148"/>
        <v>0.17184209992007596</v>
      </c>
      <c r="BD150" s="215" t="str">
        <f t="shared" si="195"/>
        <v>Ca</v>
      </c>
      <c r="BE150" s="44" t="str">
        <f t="shared" si="196"/>
        <v>HCO3</v>
      </c>
      <c r="BF150" s="213"/>
      <c r="BG150" s="101">
        <f t="shared" si="197"/>
        <v>0.19</v>
      </c>
      <c r="BH150" s="101">
        <f t="shared" si="198"/>
        <v>5.74</v>
      </c>
      <c r="BI150" s="101">
        <f t="shared" si="199"/>
        <v>37.729999999999997</v>
      </c>
      <c r="BJ150" s="101">
        <f t="shared" si="200"/>
        <v>126.91556800000001</v>
      </c>
      <c r="BK150" s="101">
        <f t="shared" si="201"/>
        <v>12</v>
      </c>
      <c r="BL150" s="102">
        <f t="shared" si="202"/>
        <v>0.32</v>
      </c>
      <c r="BM150" s="101">
        <f t="shared" si="203"/>
        <v>0</v>
      </c>
      <c r="BN150" s="101">
        <f t="shared" si="204"/>
        <v>0.24</v>
      </c>
      <c r="BO150" s="101">
        <f t="shared" si="205"/>
        <v>0.49</v>
      </c>
      <c r="BP150" s="101">
        <f t="shared" si="206"/>
        <v>0.05</v>
      </c>
      <c r="BQ150" s="101">
        <f t="shared" si="207"/>
        <v>2.0000000000000002E-5</v>
      </c>
      <c r="BR150" s="101">
        <f t="shared" si="208"/>
        <v>5.7800000000000004E-3</v>
      </c>
      <c r="BS150" s="101">
        <f t="shared" si="209"/>
        <v>1.1299999999999999</v>
      </c>
      <c r="BT150" s="101">
        <f t="shared" si="210"/>
        <v>0.01</v>
      </c>
      <c r="BU150" s="101">
        <f t="shared" si="211"/>
        <v>0</v>
      </c>
      <c r="BV150" s="101">
        <f t="shared" si="212"/>
        <v>0.03</v>
      </c>
      <c r="BW150" s="103">
        <f t="shared" si="213"/>
        <v>0.43</v>
      </c>
      <c r="BX150" s="101">
        <f>BG150/Constants!C$6*Constants!D$6</f>
        <v>8.2645347066960129E-3</v>
      </c>
      <c r="BY150" s="101">
        <f>BH150/Constants!C$9*Constants!D$9</f>
        <v>0.47233079613248308</v>
      </c>
      <c r="BZ150" s="101">
        <f>BI150/Constants!C$10*Constants!D$10</f>
        <v>1.8828284844553118</v>
      </c>
      <c r="CA150" s="101">
        <f>BJ150/Constants!C$21*Constants!D$21</f>
        <v>2.08</v>
      </c>
      <c r="CB150" s="101">
        <f>BK150/Constants!C$20*Constants!D$20</f>
        <v>0.24983708540056171</v>
      </c>
      <c r="CC150" s="102">
        <f>BL150/Constants!C$15*Constants!D$15</f>
        <v>9.0260344681691255E-3</v>
      </c>
      <c r="CD150" s="102">
        <f>BM150/Constants!C$5*Constants!D$5</f>
        <v>0</v>
      </c>
      <c r="CE150" s="101">
        <f>BN150/Constants!C$8*Constants!D$8</f>
        <v>6.1383743027190437E-3</v>
      </c>
      <c r="CF150" s="102">
        <f>BO150/Constants!C$11*Constants!D$11</f>
        <v>1.1184661036293083E-2</v>
      </c>
      <c r="CG150" s="102">
        <f>BP150/Constants!C$7*Constants!D$7</f>
        <v>2.7718798334654599E-3</v>
      </c>
      <c r="CH150" s="101">
        <f>BQ150/Constants!C$13*Constants!D$13</f>
        <v>7.2932810648190366E-7</v>
      </c>
      <c r="CI150" s="101">
        <f>BR150/Constants!C$12*Constants!D$12</f>
        <v>2.0700152207001524E-4</v>
      </c>
      <c r="CJ150" s="101">
        <f>BS150/Constants!C$18*Constants!D$18</f>
        <v>1.8224366138805157E-2</v>
      </c>
      <c r="CK150" s="101">
        <f>BT150/Constants!D$18*Constants!E$18</f>
        <v>1.15E-2</v>
      </c>
      <c r="CL150" s="101">
        <f>BU150/Constants!C$19*Constants!D$19</f>
        <v>0</v>
      </c>
      <c r="CM150" s="102">
        <f>BV150/Constants!C$14/Constants!D$14</f>
        <v>1.5790803436078827E-3</v>
      </c>
      <c r="CN150" s="102">
        <f>BW150/Constants!C$17/Constants!D$17</f>
        <v>5.3814577492991593E-3</v>
      </c>
      <c r="CO150" s="217">
        <f t="shared" si="243"/>
        <v>0.17184209992007596</v>
      </c>
      <c r="CP150" s="104">
        <f t="shared" si="214"/>
        <v>0.17184209992007596</v>
      </c>
      <c r="CQ150" s="106">
        <f>R150*Constants!E$6</f>
        <v>0.41040000000000004</v>
      </c>
      <c r="CR150" s="106">
        <f>T150*Constants!E$8</f>
        <v>0.44159999999999999</v>
      </c>
      <c r="CS150" s="106">
        <f>U150*Constants!E$9</f>
        <v>21.9268</v>
      </c>
      <c r="CT150" s="106">
        <f>V150*Constants!E$10</f>
        <v>98.097999999999999</v>
      </c>
      <c r="CU150" s="106">
        <f>AE150*Constants!E$21</f>
        <v>90.744631120000008</v>
      </c>
      <c r="CV150" s="106">
        <f>AB150*Constants!E$18</f>
        <v>1.2994999999999999</v>
      </c>
      <c r="CW150" s="106">
        <f>AD150*Constants!E$20</f>
        <v>18.48</v>
      </c>
      <c r="CX150" s="107">
        <f>Y150*Constants!E$15</f>
        <v>0.68480000000000008</v>
      </c>
      <c r="CY150" s="218">
        <f t="shared" si="215"/>
        <v>0.34670650516374207</v>
      </c>
      <c r="CZ150" s="102">
        <f t="shared" si="216"/>
        <v>19.814806933489063</v>
      </c>
      <c r="DA150" s="102">
        <f t="shared" si="217"/>
        <v>78.986767777664468</v>
      </c>
      <c r="DB150" s="102">
        <f t="shared" si="218"/>
        <v>87.558743451951088</v>
      </c>
      <c r="DC150" s="102">
        <f t="shared" si="219"/>
        <v>10.517029454505277</v>
      </c>
      <c r="DD150" s="102">
        <f t="shared" si="220"/>
        <v>0.37995588287831172</v>
      </c>
      <c r="DE150" s="102">
        <f t="shared" si="221"/>
        <v>0</v>
      </c>
      <c r="DF150" s="102">
        <f t="shared" si="222"/>
        <v>0.25751169030221877</v>
      </c>
      <c r="DG150" s="102">
        <f t="shared" si="223"/>
        <v>0.46920908157024532</v>
      </c>
      <c r="DH150" s="102">
        <f t="shared" si="224"/>
        <v>0.11628346953592311</v>
      </c>
      <c r="DI150" s="102">
        <f t="shared" si="225"/>
        <v>3.0596132497472395E-5</v>
      </c>
      <c r="DJ150" s="102">
        <f t="shared" si="226"/>
        <v>8.683946141858705E-3</v>
      </c>
      <c r="DK150" s="102">
        <f t="shared" si="227"/>
        <v>0.76716471121253138</v>
      </c>
      <c r="DL150" s="102">
        <f t="shared" si="228"/>
        <v>0.48409882196992188</v>
      </c>
      <c r="DM150" s="102">
        <f t="shared" si="229"/>
        <v>0</v>
      </c>
      <c r="DN150" s="102">
        <f t="shared" si="230"/>
        <v>6.6472255142298736E-2</v>
      </c>
      <c r="DO150" s="102">
        <f t="shared" si="231"/>
        <v>0.22653542234057655</v>
      </c>
      <c r="DP150" s="105">
        <f t="shared" si="232"/>
        <v>0</v>
      </c>
      <c r="DQ150" s="106">
        <f t="shared" si="233"/>
        <v>0</v>
      </c>
      <c r="DR150" s="106">
        <f t="shared" si="234"/>
        <v>78.986767777664468</v>
      </c>
      <c r="DS150" s="94">
        <f t="shared" si="235"/>
        <v>0</v>
      </c>
      <c r="DT150" s="106">
        <f t="shared" si="236"/>
        <v>87.558743451951088</v>
      </c>
      <c r="DU150" s="94">
        <f t="shared" si="237"/>
        <v>0</v>
      </c>
      <c r="DV150" s="106">
        <f t="shared" si="238"/>
        <v>0</v>
      </c>
      <c r="DW150" s="107">
        <f t="shared" si="239"/>
        <v>0</v>
      </c>
      <c r="DX150" s="54" t="str">
        <f t="shared" si="241"/>
        <v>Ca</v>
      </c>
      <c r="DY150" s="92" t="str">
        <f t="shared" si="242"/>
        <v>HCO3</v>
      </c>
    </row>
    <row r="151" spans="1:130" x14ac:dyDescent="0.2">
      <c r="A151" s="37"/>
      <c r="B151" s="63" t="s">
        <v>292</v>
      </c>
      <c r="C151" s="82" t="s">
        <v>301</v>
      </c>
      <c r="D151" s="70" t="s">
        <v>320</v>
      </c>
      <c r="E151" s="77">
        <v>704950</v>
      </c>
      <c r="F151" s="71">
        <v>5225819</v>
      </c>
      <c r="G151" s="71">
        <v>1966</v>
      </c>
      <c r="H151" s="75">
        <v>43339</v>
      </c>
      <c r="I151" s="68">
        <v>11.2</v>
      </c>
      <c r="J151" s="113">
        <v>224</v>
      </c>
      <c r="K151" s="112">
        <f t="shared" si="240"/>
        <v>252.80073172000002</v>
      </c>
      <c r="L151" s="65">
        <v>8.44</v>
      </c>
      <c r="M151" s="73">
        <v>347.44659340659337</v>
      </c>
      <c r="N151" s="67">
        <v>8.6999999999999993</v>
      </c>
      <c r="O151" s="201">
        <v>109.9</v>
      </c>
      <c r="P151" s="204">
        <v>0.63</v>
      </c>
      <c r="Q151" s="173">
        <v>0.05</v>
      </c>
      <c r="R151" s="173">
        <v>0.67300000000000004</v>
      </c>
      <c r="S151" s="173">
        <v>0.25900000000000001</v>
      </c>
      <c r="T151" s="173">
        <v>8.6999999999999994E-2</v>
      </c>
      <c r="U151" s="173">
        <v>3.6739999999999999</v>
      </c>
      <c r="V151" s="173">
        <v>42.639000000000003</v>
      </c>
      <c r="W151" s="173">
        <v>0.376</v>
      </c>
      <c r="X151" s="173">
        <v>2.4E-2</v>
      </c>
      <c r="Y151" s="173">
        <v>2.379</v>
      </c>
      <c r="Z151" s="173">
        <v>0</v>
      </c>
      <c r="AA151" s="173">
        <v>0.52800000000000002</v>
      </c>
      <c r="AB151" s="173">
        <v>0.42899999999999999</v>
      </c>
      <c r="AC151" s="173">
        <v>0</v>
      </c>
      <c r="AD151" s="173">
        <v>8.1240000000000006</v>
      </c>
      <c r="AE151" s="208">
        <v>151.322408</v>
      </c>
      <c r="AF151" s="186">
        <v>2.33</v>
      </c>
      <c r="AG151" s="186">
        <v>0.11</v>
      </c>
      <c r="AH151" s="186">
        <v>0.01</v>
      </c>
      <c r="AI151" s="186">
        <v>0.09</v>
      </c>
      <c r="AJ151" s="186">
        <v>0.03</v>
      </c>
      <c r="AK151" s="186">
        <v>7.4</v>
      </c>
      <c r="AL151" s="186">
        <v>0</v>
      </c>
      <c r="AM151" s="186">
        <v>0.12</v>
      </c>
      <c r="AN151" s="186">
        <v>0.77</v>
      </c>
      <c r="AO151" s="186">
        <v>0</v>
      </c>
      <c r="AP151" s="186">
        <v>0.2</v>
      </c>
      <c r="AQ151" s="186">
        <v>0.8</v>
      </c>
      <c r="AR151" s="186">
        <v>8.43E-2</v>
      </c>
      <c r="AS151" s="186">
        <v>0</v>
      </c>
      <c r="AT151" s="186">
        <v>0</v>
      </c>
      <c r="AU151" s="186">
        <v>0</v>
      </c>
      <c r="AV151" s="186">
        <v>0.06</v>
      </c>
      <c r="AW151" s="186">
        <v>2.84</v>
      </c>
      <c r="AX151" s="186">
        <v>0.03</v>
      </c>
      <c r="AY151" s="186">
        <v>0.02</v>
      </c>
      <c r="AZ151" s="187">
        <v>0.26</v>
      </c>
      <c r="BA151" s="45">
        <f t="shared" si="193"/>
        <v>210.57956230000002</v>
      </c>
      <c r="BB151" s="49">
        <f t="shared" si="194"/>
        <v>5.2230686363653582</v>
      </c>
      <c r="BC151" s="210">
        <f t="shared" si="148"/>
        <v>-4.5757895893149083</v>
      </c>
      <c r="BD151" s="215" t="str">
        <f t="shared" si="195"/>
        <v>Ca</v>
      </c>
      <c r="BE151" s="44" t="str">
        <f t="shared" si="196"/>
        <v>HCO3</v>
      </c>
      <c r="BF151" s="213"/>
      <c r="BG151" s="101">
        <f t="shared" si="197"/>
        <v>0.67300000000000004</v>
      </c>
      <c r="BH151" s="101">
        <f t="shared" si="198"/>
        <v>3.6739999999999999</v>
      </c>
      <c r="BI151" s="101">
        <f t="shared" si="199"/>
        <v>42.639000000000003</v>
      </c>
      <c r="BJ151" s="101">
        <f t="shared" si="200"/>
        <v>151.322408</v>
      </c>
      <c r="BK151" s="101">
        <f t="shared" si="201"/>
        <v>8.1240000000000006</v>
      </c>
      <c r="BL151" s="102">
        <f t="shared" si="202"/>
        <v>2.379</v>
      </c>
      <c r="BM151" s="101">
        <f t="shared" si="203"/>
        <v>0.05</v>
      </c>
      <c r="BN151" s="101">
        <f t="shared" si="204"/>
        <v>8.6999999999999994E-2</v>
      </c>
      <c r="BO151" s="101">
        <f t="shared" si="205"/>
        <v>0.376</v>
      </c>
      <c r="BP151" s="101">
        <f t="shared" si="206"/>
        <v>0.25900000000000001</v>
      </c>
      <c r="BQ151" s="101">
        <f t="shared" si="207"/>
        <v>2.9999999999999997E-5</v>
      </c>
      <c r="BR151" s="101">
        <f t="shared" si="208"/>
        <v>7.4000000000000003E-3</v>
      </c>
      <c r="BS151" s="101">
        <f t="shared" si="209"/>
        <v>0.42899999999999999</v>
      </c>
      <c r="BT151" s="101">
        <f t="shared" si="210"/>
        <v>0</v>
      </c>
      <c r="BU151" s="101">
        <f t="shared" si="211"/>
        <v>0</v>
      </c>
      <c r="BV151" s="101">
        <f t="shared" si="212"/>
        <v>2.4E-2</v>
      </c>
      <c r="BW151" s="103">
        <f t="shared" si="213"/>
        <v>0.52800000000000002</v>
      </c>
      <c r="BX151" s="101">
        <f>BG151/Constants!C$6*Constants!D$6</f>
        <v>2.9273851882139039E-2</v>
      </c>
      <c r="BY151" s="101">
        <f>BH151/Constants!C$9*Constants!D$9</f>
        <v>0.30232462456284714</v>
      </c>
      <c r="BZ151" s="101">
        <f>BI151/Constants!C$10*Constants!D$10</f>
        <v>2.1278007884624981</v>
      </c>
      <c r="CA151" s="101">
        <f>BJ151/Constants!C$21*Constants!D$21</f>
        <v>2.48</v>
      </c>
      <c r="CB151" s="101">
        <f>BK151/Constants!C$20*Constants!D$20</f>
        <v>0.16913970681618029</v>
      </c>
      <c r="CC151" s="102">
        <f>BL151/Constants!C$15*Constants!D$15</f>
        <v>6.7102924999294836E-2</v>
      </c>
      <c r="CD151" s="102">
        <f>BM151/Constants!C$5*Constants!D$5</f>
        <v>7.2046109510086453E-3</v>
      </c>
      <c r="CE151" s="101">
        <f>BN151/Constants!C$8*Constants!D$8</f>
        <v>2.2251606847356531E-3</v>
      </c>
      <c r="CF151" s="102">
        <f>BO151/Constants!C$11*Constants!D$11</f>
        <v>8.5825154074412238E-3</v>
      </c>
      <c r="CG151" s="102">
        <f>BP151/Constants!C$7*Constants!D$7</f>
        <v>1.4358337537351081E-2</v>
      </c>
      <c r="CH151" s="101">
        <f>BQ151/Constants!C$13*Constants!D$13</f>
        <v>1.0939921597228552E-6</v>
      </c>
      <c r="CI151" s="101">
        <f>BR151/Constants!C$12*Constants!D$12</f>
        <v>2.6501924970901607E-4</v>
      </c>
      <c r="CJ151" s="101">
        <f>BS151/Constants!C$18*Constants!D$18</f>
        <v>6.9188080296879763E-3</v>
      </c>
      <c r="CK151" s="101">
        <f>BT151/Constants!D$18*Constants!E$18</f>
        <v>0</v>
      </c>
      <c r="CL151" s="101">
        <f>BU151/Constants!C$19*Constants!D$19</f>
        <v>0</v>
      </c>
      <c r="CM151" s="102">
        <f>BV151/Constants!C$14/Constants!D$14</f>
        <v>1.2632642748863063E-3</v>
      </c>
      <c r="CN151" s="102">
        <f>BW151/Constants!C$17/Constants!D$17</f>
        <v>6.6079295154185024E-3</v>
      </c>
      <c r="CO151" s="217">
        <f t="shared" si="243"/>
        <v>-4.5757895893149083</v>
      </c>
      <c r="CP151" s="104">
        <f t="shared" si="214"/>
        <v>4.5757895893149083</v>
      </c>
      <c r="CQ151" s="106">
        <f>R151*Constants!E$6</f>
        <v>1.4536800000000001</v>
      </c>
      <c r="CR151" s="106">
        <f>T151*Constants!E$8</f>
        <v>0.16008</v>
      </c>
      <c r="CS151" s="106">
        <f>U151*Constants!E$9</f>
        <v>14.03468</v>
      </c>
      <c r="CT151" s="106">
        <f>V151*Constants!E$10</f>
        <v>110.86140000000002</v>
      </c>
      <c r="CU151" s="106">
        <f>AE151*Constants!E$21</f>
        <v>108.19552171999999</v>
      </c>
      <c r="CV151" s="106">
        <f>AB151*Constants!E$18</f>
        <v>0.49334999999999996</v>
      </c>
      <c r="CW151" s="106">
        <f>AD151*Constants!E$20</f>
        <v>12.510960000000001</v>
      </c>
      <c r="CX151" s="107">
        <f>Y151*Constants!E$15</f>
        <v>5.0910600000000006</v>
      </c>
      <c r="CY151" s="218">
        <f t="shared" si="215"/>
        <v>1.1746961861735197</v>
      </c>
      <c r="CZ151" s="102">
        <f t="shared" si="216"/>
        <v>12.131631494555737</v>
      </c>
      <c r="DA151" s="102">
        <f t="shared" si="217"/>
        <v>85.384030813824864</v>
      </c>
      <c r="DB151" s="102">
        <f t="shared" si="218"/>
        <v>90.80814229226911</v>
      </c>
      <c r="DC151" s="102">
        <f t="shared" si="219"/>
        <v>6.1932510338049918</v>
      </c>
      <c r="DD151" s="102">
        <f t="shared" si="220"/>
        <v>2.4570532103078335</v>
      </c>
      <c r="DE151" s="102">
        <f t="shared" si="221"/>
        <v>0.28910541192488343</v>
      </c>
      <c r="DF151" s="102">
        <f t="shared" si="222"/>
        <v>8.9290872294706461E-2</v>
      </c>
      <c r="DG151" s="102">
        <f t="shared" si="223"/>
        <v>0.34439772932812956</v>
      </c>
      <c r="DH151" s="102">
        <f t="shared" si="224"/>
        <v>0.57616894465498514</v>
      </c>
      <c r="DI151" s="102">
        <f t="shared" si="225"/>
        <v>4.3899532692322525E-5</v>
      </c>
      <c r="DJ151" s="102">
        <f t="shared" si="226"/>
        <v>1.0634647710494631E-2</v>
      </c>
      <c r="DK151" s="102">
        <f t="shared" si="227"/>
        <v>0.25334036453741932</v>
      </c>
      <c r="DL151" s="102">
        <f t="shared" si="228"/>
        <v>0</v>
      </c>
      <c r="DM151" s="102">
        <f t="shared" si="229"/>
        <v>0</v>
      </c>
      <c r="DN151" s="102">
        <f t="shared" si="230"/>
        <v>4.6255920172022527E-2</v>
      </c>
      <c r="DO151" s="102">
        <f t="shared" si="231"/>
        <v>0.24195717890863239</v>
      </c>
      <c r="DP151" s="105">
        <f t="shared" si="232"/>
        <v>0</v>
      </c>
      <c r="DQ151" s="106">
        <f t="shared" si="233"/>
        <v>0</v>
      </c>
      <c r="DR151" s="106">
        <f t="shared" si="234"/>
        <v>85.384030813824864</v>
      </c>
      <c r="DS151" s="94">
        <f t="shared" si="235"/>
        <v>0</v>
      </c>
      <c r="DT151" s="106">
        <f t="shared" si="236"/>
        <v>90.80814229226911</v>
      </c>
      <c r="DU151" s="94">
        <f t="shared" si="237"/>
        <v>0</v>
      </c>
      <c r="DV151" s="106">
        <f t="shared" si="238"/>
        <v>0</v>
      </c>
      <c r="DW151" s="107">
        <f t="shared" si="239"/>
        <v>0</v>
      </c>
      <c r="DX151" s="54" t="str">
        <f t="shared" si="241"/>
        <v>Ca</v>
      </c>
      <c r="DY151" s="92" t="str">
        <f t="shared" si="242"/>
        <v>HCO3</v>
      </c>
    </row>
    <row r="152" spans="1:130" s="1" customFormat="1" x14ac:dyDescent="0.2">
      <c r="A152" s="40"/>
      <c r="B152" s="63" t="s">
        <v>293</v>
      </c>
      <c r="C152" s="82" t="s">
        <v>301</v>
      </c>
      <c r="D152" s="70" t="s">
        <v>320</v>
      </c>
      <c r="E152" s="77">
        <v>705352</v>
      </c>
      <c r="F152" s="71">
        <v>5225560</v>
      </c>
      <c r="G152" s="71">
        <v>1867</v>
      </c>
      <c r="H152" s="75">
        <v>43339</v>
      </c>
      <c r="I152" s="68">
        <v>11.5</v>
      </c>
      <c r="J152" s="113">
        <v>329</v>
      </c>
      <c r="K152" s="112">
        <f t="shared" si="240"/>
        <v>364.60835838999998</v>
      </c>
      <c r="L152" s="65">
        <v>7.8</v>
      </c>
      <c r="M152" s="73">
        <v>366.42637362637362</v>
      </c>
      <c r="N152" s="67">
        <v>8.4700000000000006</v>
      </c>
      <c r="O152" s="201">
        <v>99</v>
      </c>
      <c r="P152" s="204"/>
      <c r="Q152" s="173">
        <v>0</v>
      </c>
      <c r="R152" s="173">
        <v>0.72</v>
      </c>
      <c r="S152" s="173">
        <v>0.09</v>
      </c>
      <c r="T152" s="173">
        <v>0.36</v>
      </c>
      <c r="U152" s="173">
        <v>10.1</v>
      </c>
      <c r="V152" s="173">
        <v>59.44</v>
      </c>
      <c r="W152" s="173">
        <v>1</v>
      </c>
      <c r="X152" s="173">
        <v>0.02</v>
      </c>
      <c r="Y152" s="173">
        <v>0.6</v>
      </c>
      <c r="Z152" s="173">
        <v>0.01</v>
      </c>
      <c r="AA152" s="173">
        <v>0.62</v>
      </c>
      <c r="AB152" s="173">
        <v>1.64</v>
      </c>
      <c r="AC152" s="173">
        <v>0</v>
      </c>
      <c r="AD152" s="173">
        <v>15.5</v>
      </c>
      <c r="AE152" s="208">
        <v>198.91574599999998</v>
      </c>
      <c r="AF152" s="186">
        <v>1.69</v>
      </c>
      <c r="AG152" s="186">
        <v>0.11</v>
      </c>
      <c r="AH152" s="186">
        <v>0.01</v>
      </c>
      <c r="AI152" s="186">
        <v>0.04</v>
      </c>
      <c r="AJ152" s="186">
        <v>0.05</v>
      </c>
      <c r="AK152" s="186">
        <v>7.44</v>
      </c>
      <c r="AL152" s="186">
        <v>0</v>
      </c>
      <c r="AM152" s="186">
        <v>0.2</v>
      </c>
      <c r="AN152" s="186">
        <v>1.84</v>
      </c>
      <c r="AO152" s="186">
        <v>2.59</v>
      </c>
      <c r="AP152" s="186">
        <v>0.72</v>
      </c>
      <c r="AQ152" s="186">
        <v>0.8</v>
      </c>
      <c r="AR152" s="186">
        <v>0.1128</v>
      </c>
      <c r="AS152" s="186">
        <v>0</v>
      </c>
      <c r="AT152" s="186">
        <v>0</v>
      </c>
      <c r="AU152" s="186">
        <v>0</v>
      </c>
      <c r="AV152" s="186">
        <v>0.03</v>
      </c>
      <c r="AW152" s="186">
        <v>5.55</v>
      </c>
      <c r="AX152" s="186">
        <v>0.03</v>
      </c>
      <c r="AY152" s="186">
        <v>0.01</v>
      </c>
      <c r="AZ152" s="187">
        <v>0.6</v>
      </c>
      <c r="BA152" s="45">
        <f t="shared" si="193"/>
        <v>289.03756879999997</v>
      </c>
      <c r="BB152" s="49">
        <f t="shared" si="194"/>
        <v>7.5123214897714155</v>
      </c>
      <c r="BC152" s="210">
        <f t="shared" si="148"/>
        <v>2.9223760233924101</v>
      </c>
      <c r="BD152" s="215" t="str">
        <f t="shared" si="195"/>
        <v>Ca-Mg</v>
      </c>
      <c r="BE152" s="44" t="str">
        <f t="shared" si="196"/>
        <v>HCO3</v>
      </c>
      <c r="BF152" s="213"/>
      <c r="BG152" s="101">
        <f t="shared" si="197"/>
        <v>0.72</v>
      </c>
      <c r="BH152" s="101">
        <f t="shared" si="198"/>
        <v>10.1</v>
      </c>
      <c r="BI152" s="101">
        <f t="shared" si="199"/>
        <v>59.44</v>
      </c>
      <c r="BJ152" s="101">
        <f t="shared" si="200"/>
        <v>198.91574599999998</v>
      </c>
      <c r="BK152" s="101">
        <f t="shared" si="201"/>
        <v>15.5</v>
      </c>
      <c r="BL152" s="102">
        <f t="shared" si="202"/>
        <v>0.6</v>
      </c>
      <c r="BM152" s="101">
        <f t="shared" si="203"/>
        <v>0</v>
      </c>
      <c r="BN152" s="101">
        <f t="shared" si="204"/>
        <v>0.36</v>
      </c>
      <c r="BO152" s="101">
        <f t="shared" si="205"/>
        <v>1</v>
      </c>
      <c r="BP152" s="101">
        <f t="shared" si="206"/>
        <v>0.09</v>
      </c>
      <c r="BQ152" s="101">
        <f t="shared" si="207"/>
        <v>5.0000000000000002E-5</v>
      </c>
      <c r="BR152" s="101">
        <f t="shared" si="208"/>
        <v>7.4400000000000004E-3</v>
      </c>
      <c r="BS152" s="101">
        <f t="shared" si="209"/>
        <v>1.64</v>
      </c>
      <c r="BT152" s="101">
        <f t="shared" si="210"/>
        <v>0.01</v>
      </c>
      <c r="BU152" s="101">
        <f t="shared" si="211"/>
        <v>0</v>
      </c>
      <c r="BV152" s="101">
        <f t="shared" si="212"/>
        <v>0.02</v>
      </c>
      <c r="BW152" s="103">
        <f t="shared" si="213"/>
        <v>0.62</v>
      </c>
      <c r="BX152" s="101">
        <f>BG152/Constants!C$6*Constants!D$6</f>
        <v>3.1318236783269102E-2</v>
      </c>
      <c r="BY152" s="101">
        <f>BH152/Constants!C$9*Constants!D$9</f>
        <v>0.83110471096482208</v>
      </c>
      <c r="BZ152" s="101">
        <f>BI152/Constants!C$10*Constants!D$10</f>
        <v>2.9662158790358797</v>
      </c>
      <c r="CA152" s="101">
        <f>BJ152/Constants!C$21*Constants!D$21</f>
        <v>3.26</v>
      </c>
      <c r="CB152" s="101">
        <f>BK152/Constants!C$20*Constants!D$20</f>
        <v>0.3227062353090589</v>
      </c>
      <c r="CC152" s="102">
        <f>BL152/Constants!C$15*Constants!D$15</f>
        <v>1.692381462781711E-2</v>
      </c>
      <c r="CD152" s="102">
        <f>BM152/Constants!C$5*Constants!D$5</f>
        <v>0</v>
      </c>
      <c r="CE152" s="101">
        <f>BN152/Constants!C$8*Constants!D$8</f>
        <v>9.2075614540785659E-3</v>
      </c>
      <c r="CF152" s="102">
        <f>BO152/Constants!C$11*Constants!D$11</f>
        <v>2.2825838849577722E-2</v>
      </c>
      <c r="CG152" s="102">
        <f>BP152/Constants!C$7*Constants!D$7</f>
        <v>4.9893837002378269E-3</v>
      </c>
      <c r="CH152" s="101">
        <f>BQ152/Constants!C$13*Constants!D$13</f>
        <v>1.823320266204759E-6</v>
      </c>
      <c r="CI152" s="101">
        <f>BR152/Constants!C$12*Constants!D$12</f>
        <v>2.6645178619392963E-4</v>
      </c>
      <c r="CJ152" s="101">
        <f>BS152/Constants!C$18*Constants!D$18</f>
        <v>2.6449522537734919E-2</v>
      </c>
      <c r="CK152" s="101">
        <f>BT152/Constants!D$18*Constants!E$18</f>
        <v>1.15E-2</v>
      </c>
      <c r="CL152" s="101">
        <f>BU152/Constants!C$19*Constants!D$19</f>
        <v>0</v>
      </c>
      <c r="CM152" s="102">
        <f>BV152/Constants!C$14/Constants!D$14</f>
        <v>1.0527202290719218E-3</v>
      </c>
      <c r="CN152" s="102">
        <f>BW152/Constants!C$17/Constants!D$17</f>
        <v>7.7593111734080896E-3</v>
      </c>
      <c r="CO152" s="217">
        <f t="shared" si="243"/>
        <v>2.9223760233924101</v>
      </c>
      <c r="CP152" s="104">
        <f t="shared" si="214"/>
        <v>2.9223760233924101</v>
      </c>
      <c r="CQ152" s="106">
        <f>R152*Constants!E$6</f>
        <v>1.5552000000000001</v>
      </c>
      <c r="CR152" s="106">
        <f>T152*Constants!E$8</f>
        <v>0.66239999999999999</v>
      </c>
      <c r="CS152" s="106">
        <f>U152*Constants!E$9</f>
        <v>38.581999999999994</v>
      </c>
      <c r="CT152" s="106">
        <f>V152*Constants!E$10</f>
        <v>154.54400000000001</v>
      </c>
      <c r="CU152" s="106">
        <f>AE152*Constants!E$21</f>
        <v>142.22475838999998</v>
      </c>
      <c r="CV152" s="106">
        <f>AB152*Constants!E$18</f>
        <v>1.8859999999999997</v>
      </c>
      <c r="CW152" s="106">
        <f>AD152*Constants!E$20</f>
        <v>23.87</v>
      </c>
      <c r="CX152" s="107">
        <f>Y152*Constants!E$15</f>
        <v>1.284</v>
      </c>
      <c r="CY152" s="218">
        <f t="shared" si="215"/>
        <v>0.81010876316045988</v>
      </c>
      <c r="CZ152" s="102">
        <f t="shared" si="216"/>
        <v>21.49818376161673</v>
      </c>
      <c r="DA152" s="102">
        <f t="shared" si="217"/>
        <v>76.727099729841314</v>
      </c>
      <c r="DB152" s="102">
        <f t="shared" si="218"/>
        <v>89.403452896659445</v>
      </c>
      <c r="DC152" s="102">
        <f t="shared" si="219"/>
        <v>8.850015861322623</v>
      </c>
      <c r="DD152" s="102">
        <f t="shared" si="220"/>
        <v>0.4641249889293998</v>
      </c>
      <c r="DE152" s="102">
        <f t="shared" si="221"/>
        <v>0</v>
      </c>
      <c r="DF152" s="102">
        <f t="shared" si="222"/>
        <v>0.23817197222521619</v>
      </c>
      <c r="DG152" s="102">
        <f t="shared" si="223"/>
        <v>0.59043592417086221</v>
      </c>
      <c r="DH152" s="102">
        <f t="shared" si="224"/>
        <v>0.12906037738663248</v>
      </c>
      <c r="DI152" s="102">
        <f t="shared" si="225"/>
        <v>4.7163821383764196E-5</v>
      </c>
      <c r="DJ152" s="102">
        <f t="shared" si="226"/>
        <v>6.8923077773897579E-3</v>
      </c>
      <c r="DK152" s="102">
        <f t="shared" si="227"/>
        <v>0.72536154673052655</v>
      </c>
      <c r="DL152" s="102">
        <f t="shared" si="228"/>
        <v>0.31538027862318518</v>
      </c>
      <c r="DM152" s="102">
        <f t="shared" si="229"/>
        <v>0</v>
      </c>
      <c r="DN152" s="102">
        <f t="shared" si="230"/>
        <v>2.8870191231040527E-2</v>
      </c>
      <c r="DO152" s="102">
        <f t="shared" si="231"/>
        <v>0.21279423650377716</v>
      </c>
      <c r="DP152" s="105">
        <f t="shared" si="232"/>
        <v>0</v>
      </c>
      <c r="DQ152" s="106">
        <f t="shared" si="233"/>
        <v>21.49818376161673</v>
      </c>
      <c r="DR152" s="106">
        <f t="shared" si="234"/>
        <v>76.727099729841314</v>
      </c>
      <c r="DS152" s="94">
        <f t="shared" si="235"/>
        <v>0</v>
      </c>
      <c r="DT152" s="106">
        <f t="shared" si="236"/>
        <v>89.403452896659445</v>
      </c>
      <c r="DU152" s="94">
        <f t="shared" si="237"/>
        <v>0</v>
      </c>
      <c r="DV152" s="106">
        <f t="shared" si="238"/>
        <v>0</v>
      </c>
      <c r="DW152" s="107">
        <f t="shared" si="239"/>
        <v>0</v>
      </c>
      <c r="DX152" s="54" t="str">
        <f t="shared" si="241"/>
        <v>Ca-Mg</v>
      </c>
      <c r="DY152" s="92" t="str">
        <f t="shared" si="242"/>
        <v>HCO3</v>
      </c>
      <c r="DZ152" s="3"/>
    </row>
    <row r="153" spans="1:130" x14ac:dyDescent="0.2">
      <c r="A153" s="37"/>
      <c r="B153" s="63" t="s">
        <v>294</v>
      </c>
      <c r="C153" s="82" t="s">
        <v>308</v>
      </c>
      <c r="D153" s="70" t="s">
        <v>320</v>
      </c>
      <c r="E153" s="77">
        <v>705689</v>
      </c>
      <c r="F153" s="71">
        <v>5225294</v>
      </c>
      <c r="G153" s="71">
        <v>1625</v>
      </c>
      <c r="H153" s="75">
        <v>43339</v>
      </c>
      <c r="I153" s="68">
        <v>11.8</v>
      </c>
      <c r="J153" s="113">
        <v>430</v>
      </c>
      <c r="K153" s="112">
        <f t="shared" si="240"/>
        <v>531.11480985000003</v>
      </c>
      <c r="L153" s="65">
        <v>8.4700000000000006</v>
      </c>
      <c r="M153" s="73">
        <v>357.20615384615382</v>
      </c>
      <c r="N153" s="67">
        <v>8.7200000000000006</v>
      </c>
      <c r="O153" s="201">
        <v>99.4</v>
      </c>
      <c r="P153" s="204">
        <v>0.5</v>
      </c>
      <c r="Q153" s="173">
        <v>0</v>
      </c>
      <c r="R153" s="173">
        <v>2.38</v>
      </c>
      <c r="S153" s="173">
        <v>0.09</v>
      </c>
      <c r="T153" s="173">
        <v>1.56</v>
      </c>
      <c r="U153" s="173">
        <v>21.43</v>
      </c>
      <c r="V153" s="173">
        <v>68.8</v>
      </c>
      <c r="W153" s="173">
        <v>0.82</v>
      </c>
      <c r="X153" s="173">
        <v>0.05</v>
      </c>
      <c r="Y153" s="173">
        <v>0.64</v>
      </c>
      <c r="Z153" s="173">
        <v>0.01</v>
      </c>
      <c r="AA153" s="173">
        <v>0.86</v>
      </c>
      <c r="AB153" s="173">
        <v>1.22</v>
      </c>
      <c r="AC153" s="173">
        <v>0</v>
      </c>
      <c r="AD153" s="173">
        <v>29.75</v>
      </c>
      <c r="AE153" s="208">
        <v>298.98379</v>
      </c>
      <c r="AF153" s="186">
        <v>2.63</v>
      </c>
      <c r="AG153" s="186">
        <v>0.12</v>
      </c>
      <c r="AH153" s="186">
        <v>0.04</v>
      </c>
      <c r="AI153" s="186">
        <v>0.12</v>
      </c>
      <c r="AJ153" s="186">
        <v>0.06</v>
      </c>
      <c r="AK153" s="186">
        <v>6.91</v>
      </c>
      <c r="AL153" s="186">
        <v>0.02</v>
      </c>
      <c r="AM153" s="186">
        <v>0.36</v>
      </c>
      <c r="AN153" s="186">
        <v>1.22</v>
      </c>
      <c r="AO153" s="186">
        <v>0</v>
      </c>
      <c r="AP153" s="186">
        <v>0.3</v>
      </c>
      <c r="AQ153" s="186">
        <v>0.42</v>
      </c>
      <c r="AR153" s="186">
        <v>6.4100000000000004E-2</v>
      </c>
      <c r="AS153" s="186">
        <v>0</v>
      </c>
      <c r="AT153" s="186">
        <v>0</v>
      </c>
      <c r="AU153" s="186">
        <v>0</v>
      </c>
      <c r="AV153" s="186">
        <v>0.16</v>
      </c>
      <c r="AW153" s="186">
        <v>5.61</v>
      </c>
      <c r="AX153" s="186">
        <v>0.03</v>
      </c>
      <c r="AY153" s="186">
        <v>0.02</v>
      </c>
      <c r="AZ153" s="187">
        <v>1</v>
      </c>
      <c r="BA153" s="45">
        <f t="shared" si="193"/>
        <v>426.6128741</v>
      </c>
      <c r="BB153" s="49">
        <f t="shared" si="194"/>
        <v>10.946118477432991</v>
      </c>
      <c r="BC153" s="210">
        <f t="shared" si="148"/>
        <v>-1.9906816295624272</v>
      </c>
      <c r="BD153" s="215" t="str">
        <f t="shared" si="195"/>
        <v>Ca-Mg</v>
      </c>
      <c r="BE153" s="44" t="str">
        <f t="shared" si="196"/>
        <v>HCO3</v>
      </c>
      <c r="BF153" s="213"/>
      <c r="BG153" s="101">
        <f t="shared" si="197"/>
        <v>2.38</v>
      </c>
      <c r="BH153" s="101">
        <f t="shared" si="198"/>
        <v>21.43</v>
      </c>
      <c r="BI153" s="101">
        <f t="shared" si="199"/>
        <v>68.8</v>
      </c>
      <c r="BJ153" s="101">
        <f t="shared" si="200"/>
        <v>298.98379</v>
      </c>
      <c r="BK153" s="101">
        <f t="shared" si="201"/>
        <v>29.75</v>
      </c>
      <c r="BL153" s="102">
        <f t="shared" si="202"/>
        <v>0.64</v>
      </c>
      <c r="BM153" s="101">
        <f t="shared" si="203"/>
        <v>0</v>
      </c>
      <c r="BN153" s="101">
        <f t="shared" si="204"/>
        <v>1.56</v>
      </c>
      <c r="BO153" s="101">
        <f t="shared" si="205"/>
        <v>0.82</v>
      </c>
      <c r="BP153" s="101">
        <f t="shared" si="206"/>
        <v>0.09</v>
      </c>
      <c r="BQ153" s="101">
        <f t="shared" si="207"/>
        <v>5.9999999999999995E-5</v>
      </c>
      <c r="BR153" s="101">
        <f t="shared" si="208"/>
        <v>6.9100000000000003E-3</v>
      </c>
      <c r="BS153" s="101">
        <f t="shared" si="209"/>
        <v>1.22</v>
      </c>
      <c r="BT153" s="101">
        <f t="shared" si="210"/>
        <v>0.01</v>
      </c>
      <c r="BU153" s="101">
        <f t="shared" si="211"/>
        <v>0</v>
      </c>
      <c r="BV153" s="101">
        <f t="shared" si="212"/>
        <v>0.05</v>
      </c>
      <c r="BW153" s="103">
        <f t="shared" si="213"/>
        <v>0.86</v>
      </c>
      <c r="BX153" s="101">
        <f>BG153/Constants!C$6*Constants!D$6</f>
        <v>0.10352417158913953</v>
      </c>
      <c r="BY153" s="101">
        <f>BH153/Constants!C$9*Constants!D$9</f>
        <v>1.7634231639580333</v>
      </c>
      <c r="BZ153" s="101">
        <f>BI153/Constants!C$10*Constants!D$10</f>
        <v>3.4333050551424718</v>
      </c>
      <c r="CA153" s="101">
        <f>BJ153/Constants!C$21*Constants!D$21</f>
        <v>4.9000000000000004</v>
      </c>
      <c r="CB153" s="101">
        <f>BK153/Constants!C$20*Constants!D$20</f>
        <v>0.61938777422222591</v>
      </c>
      <c r="CC153" s="102">
        <f>BL153/Constants!C$15*Constants!D$15</f>
        <v>1.8052068936338251E-2</v>
      </c>
      <c r="CD153" s="102">
        <f>BM153/Constants!C$5*Constants!D$5</f>
        <v>0</v>
      </c>
      <c r="CE153" s="101">
        <f>BN153/Constants!C$8*Constants!D$8</f>
        <v>3.9899432967673787E-2</v>
      </c>
      <c r="CF153" s="102">
        <f>BO153/Constants!C$11*Constants!D$11</f>
        <v>1.871718785665373E-2</v>
      </c>
      <c r="CG153" s="102">
        <f>BP153/Constants!C$7*Constants!D$7</f>
        <v>4.9893837002378269E-3</v>
      </c>
      <c r="CH153" s="101">
        <f>BQ153/Constants!C$13*Constants!D$13</f>
        <v>2.1879843194457105E-6</v>
      </c>
      <c r="CI153" s="101">
        <f>BR153/Constants!C$12*Constants!D$12</f>
        <v>2.4747067776882442E-4</v>
      </c>
      <c r="CJ153" s="101">
        <f>BS153/Constants!C$18*Constants!D$18</f>
        <v>1.9675864326851589E-2</v>
      </c>
      <c r="CK153" s="101">
        <f>BT153/Constants!D$18*Constants!E$18</f>
        <v>1.15E-2</v>
      </c>
      <c r="CL153" s="101">
        <f>BU153/Constants!C$19*Constants!D$19</f>
        <v>0</v>
      </c>
      <c r="CM153" s="102">
        <f>BV153/Constants!C$14/Constants!D$14</f>
        <v>2.6318005726798047E-3</v>
      </c>
      <c r="CN153" s="102">
        <f>BW153/Constants!C$17/Constants!D$17</f>
        <v>1.0762915498598319E-2</v>
      </c>
      <c r="CO153" s="217">
        <f t="shared" si="243"/>
        <v>-1.9906816295624272</v>
      </c>
      <c r="CP153" s="104">
        <f t="shared" si="214"/>
        <v>1.9906816295624272</v>
      </c>
      <c r="CQ153" s="106">
        <f>R153*Constants!E$6</f>
        <v>5.1408000000000005</v>
      </c>
      <c r="CR153" s="106">
        <f>T153*Constants!E$8</f>
        <v>2.8704000000000001</v>
      </c>
      <c r="CS153" s="106">
        <f>U153*Constants!E$9</f>
        <v>81.8626</v>
      </c>
      <c r="CT153" s="106">
        <f>V153*Constants!E$10</f>
        <v>178.88</v>
      </c>
      <c r="CU153" s="106">
        <f>AE153*Constants!E$21</f>
        <v>213.77340984999998</v>
      </c>
      <c r="CV153" s="106">
        <f>AB153*Constants!E$18</f>
        <v>1.4029999999999998</v>
      </c>
      <c r="CW153" s="106">
        <f>AD153*Constants!E$20</f>
        <v>45.814999999999998</v>
      </c>
      <c r="CX153" s="107">
        <f>Y153*Constants!E$15</f>
        <v>1.3696000000000002</v>
      </c>
      <c r="CY153" s="218">
        <f t="shared" si="215"/>
        <v>1.9299419502619684</v>
      </c>
      <c r="CZ153" s="102">
        <f t="shared" si="216"/>
        <v>32.874489966392836</v>
      </c>
      <c r="DA153" s="102">
        <f t="shared" si="217"/>
        <v>64.005143458313484</v>
      </c>
      <c r="DB153" s="102">
        <f t="shared" si="218"/>
        <v>87.781993013152842</v>
      </c>
      <c r="DC153" s="102">
        <f t="shared" si="219"/>
        <v>11.096141483511779</v>
      </c>
      <c r="DD153" s="102">
        <f t="shared" si="220"/>
        <v>0.32339726311073419</v>
      </c>
      <c r="DE153" s="102">
        <f t="shared" si="221"/>
        <v>0</v>
      </c>
      <c r="DF153" s="102">
        <f t="shared" si="222"/>
        <v>0.74382231988859782</v>
      </c>
      <c r="DG153" s="102">
        <f t="shared" si="223"/>
        <v>0.34893383333559097</v>
      </c>
      <c r="DH153" s="102">
        <f t="shared" si="224"/>
        <v>9.3014228090210066E-2</v>
      </c>
      <c r="DI153" s="102">
        <f t="shared" si="225"/>
        <v>4.0789340883329043E-5</v>
      </c>
      <c r="DJ153" s="102">
        <f t="shared" si="226"/>
        <v>4.613454376445553E-3</v>
      </c>
      <c r="DK153" s="102">
        <f t="shared" si="227"/>
        <v>0.35248705813621001</v>
      </c>
      <c r="DL153" s="102">
        <f t="shared" si="228"/>
        <v>0.20601896319413418</v>
      </c>
      <c r="DM153" s="102">
        <f t="shared" si="229"/>
        <v>0</v>
      </c>
      <c r="DN153" s="102">
        <f t="shared" si="230"/>
        <v>4.7147897853671475E-2</v>
      </c>
      <c r="DO153" s="102">
        <f t="shared" si="231"/>
        <v>0.19281432104063509</v>
      </c>
      <c r="DP153" s="105">
        <f t="shared" si="232"/>
        <v>0</v>
      </c>
      <c r="DQ153" s="106">
        <f t="shared" si="233"/>
        <v>32.874489966392836</v>
      </c>
      <c r="DR153" s="106">
        <f t="shared" si="234"/>
        <v>64.005143458313484</v>
      </c>
      <c r="DS153" s="94">
        <f t="shared" si="235"/>
        <v>0</v>
      </c>
      <c r="DT153" s="106">
        <f t="shared" si="236"/>
        <v>87.781993013152842</v>
      </c>
      <c r="DU153" s="94">
        <f t="shared" si="237"/>
        <v>0</v>
      </c>
      <c r="DV153" s="106">
        <f t="shared" si="238"/>
        <v>0</v>
      </c>
      <c r="DW153" s="107">
        <f t="shared" si="239"/>
        <v>0</v>
      </c>
      <c r="DX153" s="54" t="str">
        <f t="shared" si="241"/>
        <v>Ca-Mg</v>
      </c>
      <c r="DY153" s="92" t="str">
        <f t="shared" si="242"/>
        <v>HCO3</v>
      </c>
    </row>
    <row r="154" spans="1:130" x14ac:dyDescent="0.2">
      <c r="A154" s="40"/>
      <c r="B154" s="63" t="s">
        <v>295</v>
      </c>
      <c r="C154" s="82" t="s">
        <v>304</v>
      </c>
      <c r="D154" s="70" t="s">
        <v>320</v>
      </c>
      <c r="E154" s="77">
        <v>704378</v>
      </c>
      <c r="F154" s="71">
        <v>5224993</v>
      </c>
      <c r="G154" s="71">
        <v>1715</v>
      </c>
      <c r="H154" s="75">
        <v>43340</v>
      </c>
      <c r="I154" s="68">
        <v>12.9</v>
      </c>
      <c r="J154" s="113">
        <v>480</v>
      </c>
      <c r="K154" s="112">
        <f t="shared" si="240"/>
        <v>605.08860045000006</v>
      </c>
      <c r="L154" s="65">
        <v>8.6</v>
      </c>
      <c r="M154" s="73">
        <v>346.2986813186813</v>
      </c>
      <c r="N154" s="67">
        <v>8.18</v>
      </c>
      <c r="O154" s="201">
        <v>99.8</v>
      </c>
      <c r="P154" s="204">
        <v>0.35</v>
      </c>
      <c r="Q154" s="173">
        <v>0</v>
      </c>
      <c r="R154" s="173">
        <v>1.7</v>
      </c>
      <c r="S154" s="173">
        <v>7.0000000000000007E-2</v>
      </c>
      <c r="T154" s="173">
        <v>0.56000000000000005</v>
      </c>
      <c r="U154" s="173">
        <v>33.26</v>
      </c>
      <c r="V154" s="173">
        <v>64.650000000000006</v>
      </c>
      <c r="W154" s="173">
        <v>1.26</v>
      </c>
      <c r="X154" s="173">
        <v>0.06</v>
      </c>
      <c r="Y154" s="173">
        <v>0.55000000000000004</v>
      </c>
      <c r="Z154" s="173">
        <v>0.01</v>
      </c>
      <c r="AA154" s="173">
        <v>0.98</v>
      </c>
      <c r="AB154" s="173">
        <v>0.83</v>
      </c>
      <c r="AC154" s="173">
        <v>0</v>
      </c>
      <c r="AD154" s="173">
        <v>46.68</v>
      </c>
      <c r="AE154" s="208">
        <v>323.39062999999999</v>
      </c>
      <c r="AF154" s="186">
        <v>1.55</v>
      </c>
      <c r="AG154" s="186">
        <v>0.12</v>
      </c>
      <c r="AH154" s="186">
        <v>0.01</v>
      </c>
      <c r="AI154" s="186">
        <v>0.06</v>
      </c>
      <c r="AJ154" s="186">
        <v>0.03</v>
      </c>
      <c r="AK154" s="186">
        <v>6.65</v>
      </c>
      <c r="AL154" s="186">
        <v>0.01</v>
      </c>
      <c r="AM154" s="186">
        <v>0.31</v>
      </c>
      <c r="AN154" s="186">
        <v>1.0900000000000001</v>
      </c>
      <c r="AO154" s="186">
        <v>0.2</v>
      </c>
      <c r="AP154" s="186">
        <v>0.27</v>
      </c>
      <c r="AQ154" s="186">
        <v>0.46</v>
      </c>
      <c r="AR154" s="186">
        <v>0.1552</v>
      </c>
      <c r="AS154" s="186">
        <v>0</v>
      </c>
      <c r="AT154" s="186">
        <v>0</v>
      </c>
      <c r="AU154" s="186">
        <v>0</v>
      </c>
      <c r="AV154" s="186">
        <v>0.12</v>
      </c>
      <c r="AW154" s="186">
        <v>4.84</v>
      </c>
      <c r="AX154" s="186">
        <v>0.03</v>
      </c>
      <c r="AY154" s="186">
        <v>0.02</v>
      </c>
      <c r="AZ154" s="187">
        <v>1.1499999999999999</v>
      </c>
      <c r="BA154" s="45">
        <f t="shared" si="193"/>
        <v>474.01770520000002</v>
      </c>
      <c r="BB154" s="49">
        <f t="shared" si="194"/>
        <v>12.411932135449643</v>
      </c>
      <c r="BC154" s="210">
        <f t="shared" ref="BC154:BC158" si="244">CO154</f>
        <v>-1.9613805020993218</v>
      </c>
      <c r="BD154" s="215" t="str">
        <f t="shared" si="195"/>
        <v>Ca-Mg</v>
      </c>
      <c r="BE154" s="44" t="str">
        <f t="shared" si="196"/>
        <v>HCO3</v>
      </c>
      <c r="BF154" s="213"/>
      <c r="BG154" s="101">
        <f t="shared" si="197"/>
        <v>1.7</v>
      </c>
      <c r="BH154" s="101">
        <f t="shared" si="198"/>
        <v>33.26</v>
      </c>
      <c r="BI154" s="101">
        <f t="shared" si="199"/>
        <v>64.650000000000006</v>
      </c>
      <c r="BJ154" s="101">
        <f t="shared" si="200"/>
        <v>323.39062999999999</v>
      </c>
      <c r="BK154" s="101">
        <f t="shared" si="201"/>
        <v>46.68</v>
      </c>
      <c r="BL154" s="102">
        <f t="shared" si="202"/>
        <v>0.55000000000000004</v>
      </c>
      <c r="BM154" s="101">
        <f t="shared" si="203"/>
        <v>0</v>
      </c>
      <c r="BN154" s="101">
        <f t="shared" si="204"/>
        <v>0.56000000000000005</v>
      </c>
      <c r="BO154" s="101">
        <f t="shared" si="205"/>
        <v>1.26</v>
      </c>
      <c r="BP154" s="101">
        <f t="shared" si="206"/>
        <v>7.0000000000000007E-2</v>
      </c>
      <c r="BQ154" s="101">
        <f t="shared" si="207"/>
        <v>2.9999999999999997E-5</v>
      </c>
      <c r="BR154" s="101">
        <f t="shared" si="208"/>
        <v>6.6500000000000005E-3</v>
      </c>
      <c r="BS154" s="101">
        <f t="shared" si="209"/>
        <v>0.83</v>
      </c>
      <c r="BT154" s="101">
        <f t="shared" si="210"/>
        <v>0.01</v>
      </c>
      <c r="BU154" s="101">
        <f t="shared" si="211"/>
        <v>0</v>
      </c>
      <c r="BV154" s="101">
        <f t="shared" si="212"/>
        <v>0.06</v>
      </c>
      <c r="BW154" s="103">
        <f t="shared" si="213"/>
        <v>0.98</v>
      </c>
      <c r="BX154" s="101">
        <f>BG154/Constants!C$6*Constants!D$6</f>
        <v>7.3945836849385382E-2</v>
      </c>
      <c r="BY154" s="101">
        <f>BH154/Constants!C$9*Constants!D$9</f>
        <v>2.7368854145237602</v>
      </c>
      <c r="BZ154" s="101">
        <f>BI154/Constants!C$10*Constants!D$10</f>
        <v>3.2262088926593142</v>
      </c>
      <c r="CA154" s="101">
        <f>BJ154/Constants!C$21*Constants!D$21</f>
        <v>5.3</v>
      </c>
      <c r="CB154" s="101">
        <f>BK154/Constants!C$20*Constants!D$20</f>
        <v>0.97186626220818506</v>
      </c>
      <c r="CC154" s="102">
        <f>BL154/Constants!C$15*Constants!D$15</f>
        <v>1.5513496742165685E-2</v>
      </c>
      <c r="CD154" s="102">
        <f>BM154/Constants!C$5*Constants!D$5</f>
        <v>0</v>
      </c>
      <c r="CE154" s="101">
        <f>BN154/Constants!C$8*Constants!D$8</f>
        <v>1.4322873373011103E-2</v>
      </c>
      <c r="CF154" s="102">
        <f>BO154/Constants!C$11*Constants!D$11</f>
        <v>2.876055695046793E-2</v>
      </c>
      <c r="CG154" s="102">
        <f>BP154/Constants!C$7*Constants!D$7</f>
        <v>3.8806317668516441E-3</v>
      </c>
      <c r="CH154" s="101">
        <f>BQ154/Constants!C$13*Constants!D$13</f>
        <v>1.0939921597228552E-6</v>
      </c>
      <c r="CI154" s="101">
        <f>BR154/Constants!C$12*Constants!D$12</f>
        <v>2.3815919061688604E-4</v>
      </c>
      <c r="CJ154" s="101">
        <f>BS154/Constants!C$18*Constants!D$18</f>
        <v>1.3386038845317064E-2</v>
      </c>
      <c r="CK154" s="101">
        <f>BT154/Constants!D$18*Constants!E$18</f>
        <v>1.15E-2</v>
      </c>
      <c r="CL154" s="101">
        <f>BU154/Constants!C$19*Constants!D$19</f>
        <v>0</v>
      </c>
      <c r="CM154" s="102">
        <f>BV154/Constants!C$14/Constants!D$14</f>
        <v>3.1581606872157653E-3</v>
      </c>
      <c r="CN154" s="102">
        <f>BW154/Constants!C$17/Constants!D$17</f>
        <v>1.2264717661193433E-2</v>
      </c>
      <c r="CO154" s="217">
        <f t="shared" si="243"/>
        <v>-1.9613805020993218</v>
      </c>
      <c r="CP154" s="104">
        <f t="shared" si="214"/>
        <v>1.9613805020993218</v>
      </c>
      <c r="CQ154" s="106">
        <f>R154*Constants!E$6</f>
        <v>3.6720000000000002</v>
      </c>
      <c r="CR154" s="106">
        <f>T154*Constants!E$8</f>
        <v>1.0304000000000002</v>
      </c>
      <c r="CS154" s="106">
        <f>U154*Constants!E$9</f>
        <v>127.05319999999999</v>
      </c>
      <c r="CT154" s="106">
        <f>V154*Constants!E$10</f>
        <v>168.09000000000003</v>
      </c>
      <c r="CU154" s="106">
        <f>AE154*Constants!E$21</f>
        <v>231.22430044999999</v>
      </c>
      <c r="CV154" s="106">
        <f>AB154*Constants!E$18</f>
        <v>0.9544999999999999</v>
      </c>
      <c r="CW154" s="106">
        <f>AD154*Constants!E$20</f>
        <v>71.887200000000007</v>
      </c>
      <c r="CX154" s="107">
        <f>Y154*Constants!E$15</f>
        <v>1.1770000000000003</v>
      </c>
      <c r="CY154" s="218">
        <f t="shared" si="215"/>
        <v>1.2153661723757727</v>
      </c>
      <c r="CZ154" s="102">
        <f t="shared" si="216"/>
        <v>44.983167304684713</v>
      </c>
      <c r="DA154" s="102">
        <f t="shared" si="217"/>
        <v>53.025637685897955</v>
      </c>
      <c r="DB154" s="102">
        <f t="shared" si="218"/>
        <v>83.75886158845725</v>
      </c>
      <c r="DC154" s="102">
        <f t="shared" si="219"/>
        <v>15.358945611091823</v>
      </c>
      <c r="DD154" s="102">
        <f t="shared" si="220"/>
        <v>0.24516845780755431</v>
      </c>
      <c r="DE154" s="102">
        <f t="shared" si="221"/>
        <v>0</v>
      </c>
      <c r="DF154" s="102">
        <f t="shared" si="222"/>
        <v>0.23540927428051772</v>
      </c>
      <c r="DG154" s="102">
        <f t="shared" si="223"/>
        <v>0.47270555727811964</v>
      </c>
      <c r="DH154" s="102">
        <f t="shared" si="224"/>
        <v>6.3781664767480623E-2</v>
      </c>
      <c r="DI154" s="102">
        <f t="shared" si="225"/>
        <v>1.7980742668172573E-5</v>
      </c>
      <c r="DJ154" s="102">
        <f t="shared" si="226"/>
        <v>3.9143599727692133E-3</v>
      </c>
      <c r="DK154" s="102">
        <f t="shared" si="227"/>
        <v>0.21154705186087244</v>
      </c>
      <c r="DL154" s="102">
        <f t="shared" si="228"/>
        <v>0.18174092608816195</v>
      </c>
      <c r="DM154" s="102">
        <f t="shared" si="229"/>
        <v>0</v>
      </c>
      <c r="DN154" s="102">
        <f t="shared" si="230"/>
        <v>4.9910178089549492E-2</v>
      </c>
      <c r="DO154" s="102">
        <f t="shared" si="231"/>
        <v>0.19382618660479392</v>
      </c>
      <c r="DP154" s="105">
        <f t="shared" si="232"/>
        <v>0</v>
      </c>
      <c r="DQ154" s="106">
        <f t="shared" si="233"/>
        <v>44.983167304684713</v>
      </c>
      <c r="DR154" s="106">
        <f t="shared" si="234"/>
        <v>53.025637685897955</v>
      </c>
      <c r="DS154" s="94">
        <f t="shared" si="235"/>
        <v>0</v>
      </c>
      <c r="DT154" s="106">
        <f t="shared" si="236"/>
        <v>83.75886158845725</v>
      </c>
      <c r="DU154" s="94">
        <f t="shared" si="237"/>
        <v>0</v>
      </c>
      <c r="DV154" s="106">
        <f t="shared" si="238"/>
        <v>0</v>
      </c>
      <c r="DW154" s="107">
        <f t="shared" si="239"/>
        <v>0</v>
      </c>
      <c r="DX154" s="54" t="str">
        <f t="shared" si="241"/>
        <v>Ca-Mg</v>
      </c>
      <c r="DY154" s="92" t="str">
        <f t="shared" si="242"/>
        <v>HCO3</v>
      </c>
    </row>
    <row r="155" spans="1:130" x14ac:dyDescent="0.2">
      <c r="A155" s="37"/>
      <c r="B155" s="63" t="s">
        <v>296</v>
      </c>
      <c r="C155" s="82" t="s">
        <v>308</v>
      </c>
      <c r="D155" s="70" t="s">
        <v>320</v>
      </c>
      <c r="E155" s="77">
        <v>703589</v>
      </c>
      <c r="F155" s="71">
        <v>5228281</v>
      </c>
      <c r="G155" s="71">
        <v>2085</v>
      </c>
      <c r="H155" s="75">
        <v>43341</v>
      </c>
      <c r="I155" s="68">
        <v>12</v>
      </c>
      <c r="J155" s="113">
        <v>248</v>
      </c>
      <c r="K155" s="112">
        <f t="shared" si="240"/>
        <v>262.45511078000004</v>
      </c>
      <c r="L155" s="65">
        <v>8.3000000000000007</v>
      </c>
      <c r="M155" s="73">
        <v>356.35934065934066</v>
      </c>
      <c r="N155" s="67">
        <v>6.95</v>
      </c>
      <c r="O155" s="201">
        <v>97.7</v>
      </c>
      <c r="P155" s="204"/>
      <c r="Q155" s="173">
        <v>0</v>
      </c>
      <c r="R155" s="173">
        <v>0.37</v>
      </c>
      <c r="S155" s="173">
        <v>0.03</v>
      </c>
      <c r="T155" s="173">
        <v>0.13</v>
      </c>
      <c r="U155" s="173">
        <v>3.37</v>
      </c>
      <c r="V155" s="173">
        <v>51.21</v>
      </c>
      <c r="W155" s="173">
        <v>0.44</v>
      </c>
      <c r="X155" s="173">
        <v>0.03</v>
      </c>
      <c r="Y155" s="173">
        <v>0.21</v>
      </c>
      <c r="Z155" s="173">
        <v>0.01</v>
      </c>
      <c r="AA155" s="173">
        <v>0.56000000000000005</v>
      </c>
      <c r="AB155" s="173">
        <v>0.31</v>
      </c>
      <c r="AC155" s="173">
        <v>0</v>
      </c>
      <c r="AD155" s="173">
        <v>3.02</v>
      </c>
      <c r="AE155" s="208">
        <v>153.76309200000003</v>
      </c>
      <c r="AF155" s="186">
        <v>5.21</v>
      </c>
      <c r="AG155" s="186">
        <v>0.11</v>
      </c>
      <c r="AH155" s="186">
        <v>0.01</v>
      </c>
      <c r="AI155" s="186">
        <v>0.08</v>
      </c>
      <c r="AJ155" s="186">
        <v>0.02</v>
      </c>
      <c r="AK155" s="186">
        <v>7.85</v>
      </c>
      <c r="AL155" s="186">
        <v>0.01</v>
      </c>
      <c r="AM155" s="186">
        <v>0.37</v>
      </c>
      <c r="AN155" s="186">
        <v>1.41</v>
      </c>
      <c r="AO155" s="186">
        <v>0</v>
      </c>
      <c r="AP155" s="186">
        <v>0.47</v>
      </c>
      <c r="AQ155" s="186">
        <v>0.2</v>
      </c>
      <c r="AR155" s="186">
        <v>7.9600000000000004E-2</v>
      </c>
      <c r="AS155" s="186">
        <v>0</v>
      </c>
      <c r="AT155" s="186">
        <v>0</v>
      </c>
      <c r="AU155" s="186">
        <v>0</v>
      </c>
      <c r="AV155" s="186">
        <v>0.22</v>
      </c>
      <c r="AW155" s="186">
        <v>6.55</v>
      </c>
      <c r="AX155" s="186">
        <v>0.03</v>
      </c>
      <c r="AY155" s="186">
        <v>0.01</v>
      </c>
      <c r="AZ155" s="187">
        <v>0.19</v>
      </c>
      <c r="BA155" s="45">
        <f t="shared" si="193"/>
        <v>213.47591160000002</v>
      </c>
      <c r="BB155" s="49">
        <f t="shared" si="194"/>
        <v>5.4781194431660198</v>
      </c>
      <c r="BC155" s="210">
        <f t="shared" si="244"/>
        <v>4.5699487192196155</v>
      </c>
      <c r="BD155" s="215" t="str">
        <f t="shared" si="195"/>
        <v>Ca</v>
      </c>
      <c r="BE155" s="44" t="str">
        <f t="shared" si="196"/>
        <v>HCO3</v>
      </c>
      <c r="BF155" s="213"/>
      <c r="BG155" s="101">
        <f t="shared" si="197"/>
        <v>0.37</v>
      </c>
      <c r="BH155" s="101">
        <f t="shared" si="198"/>
        <v>3.37</v>
      </c>
      <c r="BI155" s="101">
        <f t="shared" si="199"/>
        <v>51.21</v>
      </c>
      <c r="BJ155" s="101">
        <f t="shared" si="200"/>
        <v>153.76309200000003</v>
      </c>
      <c r="BK155" s="101">
        <f t="shared" si="201"/>
        <v>3.02</v>
      </c>
      <c r="BL155" s="102">
        <f t="shared" si="202"/>
        <v>0.21</v>
      </c>
      <c r="BM155" s="101">
        <f t="shared" si="203"/>
        <v>0</v>
      </c>
      <c r="BN155" s="101">
        <f t="shared" si="204"/>
        <v>0.13</v>
      </c>
      <c r="BO155" s="101">
        <f t="shared" si="205"/>
        <v>0.44</v>
      </c>
      <c r="BP155" s="101">
        <f t="shared" si="206"/>
        <v>0.03</v>
      </c>
      <c r="BQ155" s="101">
        <f t="shared" si="207"/>
        <v>2.0000000000000002E-5</v>
      </c>
      <c r="BR155" s="101">
        <f t="shared" si="208"/>
        <v>7.8499999999999993E-3</v>
      </c>
      <c r="BS155" s="101">
        <f t="shared" si="209"/>
        <v>0.31</v>
      </c>
      <c r="BT155" s="101">
        <f t="shared" si="210"/>
        <v>0.01</v>
      </c>
      <c r="BU155" s="101">
        <f t="shared" si="211"/>
        <v>0</v>
      </c>
      <c r="BV155" s="101">
        <f t="shared" si="212"/>
        <v>0.03</v>
      </c>
      <c r="BW155" s="103">
        <f t="shared" si="213"/>
        <v>0.56000000000000005</v>
      </c>
      <c r="BX155" s="101">
        <f>BG155/Constants!C$6*Constants!D$6</f>
        <v>1.609409390251329E-2</v>
      </c>
      <c r="BY155" s="101">
        <f>BH155/Constants!C$9*Constants!D$9</f>
        <v>0.27730919563875744</v>
      </c>
      <c r="BZ155" s="101">
        <f>BI155/Constants!C$10*Constants!D$10</f>
        <v>2.5555167423524128</v>
      </c>
      <c r="CA155" s="101">
        <f>BJ155/Constants!C$21*Constants!D$21</f>
        <v>2.5200000000000005</v>
      </c>
      <c r="CB155" s="101">
        <f>BK155/Constants!C$20*Constants!D$20</f>
        <v>6.2875666492474697E-2</v>
      </c>
      <c r="CC155" s="102">
        <f>BL155/Constants!C$15*Constants!D$15</f>
        <v>5.9233351197359877E-3</v>
      </c>
      <c r="CD155" s="102">
        <f>BM155/Constants!C$5*Constants!D$5</f>
        <v>0</v>
      </c>
      <c r="CE155" s="101">
        <f>BN155/Constants!C$8*Constants!D$8</f>
        <v>3.3249527473061488E-3</v>
      </c>
      <c r="CF155" s="102">
        <f>BO155/Constants!C$11*Constants!D$11</f>
        <v>1.0043369093814198E-2</v>
      </c>
      <c r="CG155" s="102">
        <f>BP155/Constants!C$7*Constants!D$7</f>
        <v>1.6631279000792758E-3</v>
      </c>
      <c r="CH155" s="101">
        <f>BQ155/Constants!C$13*Constants!D$13</f>
        <v>7.2932810648190366E-7</v>
      </c>
      <c r="CI155" s="101">
        <f>BR155/Constants!C$12*Constants!D$12</f>
        <v>2.8113528516429399E-4</v>
      </c>
      <c r="CJ155" s="101">
        <f>BS155/Constants!C$18*Constants!D$18</f>
        <v>4.9996048699376986E-3</v>
      </c>
      <c r="CK155" s="101">
        <f>BT155/Constants!D$18*Constants!E$18</f>
        <v>1.15E-2</v>
      </c>
      <c r="CL155" s="101">
        <f>BU155/Constants!C$19*Constants!D$19</f>
        <v>0</v>
      </c>
      <c r="CM155" s="102">
        <f>BV155/Constants!C$14/Constants!D$14</f>
        <v>1.5790803436078827E-3</v>
      </c>
      <c r="CN155" s="102">
        <f>BW155/Constants!C$17/Constants!D$17</f>
        <v>7.0084100921105333E-3</v>
      </c>
      <c r="CO155" s="217">
        <f t="shared" si="243"/>
        <v>4.5699487192196155</v>
      </c>
      <c r="CP155" s="104">
        <f t="shared" si="214"/>
        <v>4.5699487192196155</v>
      </c>
      <c r="CQ155" s="106">
        <f>R155*Constants!E$6</f>
        <v>0.79920000000000002</v>
      </c>
      <c r="CR155" s="106">
        <f>T155*Constants!E$8</f>
        <v>0.23920000000000002</v>
      </c>
      <c r="CS155" s="106">
        <f>U155*Constants!E$9</f>
        <v>12.8734</v>
      </c>
      <c r="CT155" s="106">
        <f>V155*Constants!E$10</f>
        <v>133.14600000000002</v>
      </c>
      <c r="CU155" s="106">
        <f>AE155*Constants!E$21</f>
        <v>109.94061078000001</v>
      </c>
      <c r="CV155" s="106">
        <f>AB155*Constants!E$18</f>
        <v>0.35649999999999998</v>
      </c>
      <c r="CW155" s="106">
        <f>AD155*Constants!E$20</f>
        <v>4.6508000000000003</v>
      </c>
      <c r="CX155" s="107">
        <f>Y155*Constants!E$15</f>
        <v>0.44940000000000002</v>
      </c>
      <c r="CY155" s="218">
        <f t="shared" si="215"/>
        <v>0.56189883843070521</v>
      </c>
      <c r="CZ155" s="102">
        <f t="shared" si="216"/>
        <v>9.6817948161243059</v>
      </c>
      <c r="DA155" s="102">
        <f t="shared" si="217"/>
        <v>89.221667141745726</v>
      </c>
      <c r="DB155" s="102">
        <f t="shared" si="218"/>
        <v>96.40817949073714</v>
      </c>
      <c r="DC155" s="102">
        <f t="shared" si="219"/>
        <v>2.4054478336532643</v>
      </c>
      <c r="DD155" s="102">
        <f t="shared" si="220"/>
        <v>0.22661029976479918</v>
      </c>
      <c r="DE155" s="102">
        <f t="shared" si="221"/>
        <v>0</v>
      </c>
      <c r="DF155" s="102">
        <f t="shared" si="222"/>
        <v>0.11608526070899529</v>
      </c>
      <c r="DG155" s="102">
        <f t="shared" si="223"/>
        <v>0.35064772592533228</v>
      </c>
      <c r="DH155" s="102">
        <f t="shared" si="224"/>
        <v>5.8065377328903725E-2</v>
      </c>
      <c r="DI155" s="102">
        <f t="shared" si="225"/>
        <v>2.546329220827093E-5</v>
      </c>
      <c r="DJ155" s="102">
        <f t="shared" si="226"/>
        <v>9.8153764438414868E-3</v>
      </c>
      <c r="DK155" s="102">
        <f t="shared" si="227"/>
        <v>0.19127095384274484</v>
      </c>
      <c r="DL155" s="102">
        <f t="shared" si="228"/>
        <v>0.43995796196169712</v>
      </c>
      <c r="DM155" s="102">
        <f t="shared" si="229"/>
        <v>0</v>
      </c>
      <c r="DN155" s="102">
        <f t="shared" si="230"/>
        <v>6.0411214760652227E-2</v>
      </c>
      <c r="DO155" s="102">
        <f t="shared" si="231"/>
        <v>0.26812224527971656</v>
      </c>
      <c r="DP155" s="105">
        <f t="shared" si="232"/>
        <v>0</v>
      </c>
      <c r="DQ155" s="106">
        <f t="shared" si="233"/>
        <v>0</v>
      </c>
      <c r="DR155" s="106">
        <f t="shared" si="234"/>
        <v>89.221667141745726</v>
      </c>
      <c r="DS155" s="94">
        <f t="shared" si="235"/>
        <v>0</v>
      </c>
      <c r="DT155" s="106">
        <f t="shared" si="236"/>
        <v>96.40817949073714</v>
      </c>
      <c r="DU155" s="94">
        <f t="shared" si="237"/>
        <v>0</v>
      </c>
      <c r="DV155" s="106">
        <f t="shared" si="238"/>
        <v>0</v>
      </c>
      <c r="DW155" s="107">
        <f t="shared" si="239"/>
        <v>0</v>
      </c>
      <c r="DX155" s="54" t="str">
        <f t="shared" si="241"/>
        <v>Ca</v>
      </c>
      <c r="DY155" s="92" t="str">
        <f t="shared" si="242"/>
        <v>HCO3</v>
      </c>
    </row>
    <row r="156" spans="1:130" s="1" customFormat="1" x14ac:dyDescent="0.2">
      <c r="A156" s="4"/>
      <c r="B156" s="63" t="s">
        <v>297</v>
      </c>
      <c r="C156" s="82" t="s">
        <v>300</v>
      </c>
      <c r="D156" s="70" t="s">
        <v>320</v>
      </c>
      <c r="E156" s="77">
        <v>703122</v>
      </c>
      <c r="F156" s="71">
        <v>5226999</v>
      </c>
      <c r="G156" s="71">
        <v>2312</v>
      </c>
      <c r="H156" s="75">
        <v>43341</v>
      </c>
      <c r="I156" s="68">
        <v>11.6</v>
      </c>
      <c r="J156" s="113">
        <v>221</v>
      </c>
      <c r="K156" s="112">
        <f t="shared" si="240"/>
        <v>241.82189983999999</v>
      </c>
      <c r="L156" s="65">
        <v>7.92</v>
      </c>
      <c r="M156" s="73">
        <v>368.95296703296702</v>
      </c>
      <c r="N156" s="67">
        <v>8.18</v>
      </c>
      <c r="O156" s="201">
        <v>107</v>
      </c>
      <c r="P156" s="204"/>
      <c r="Q156" s="173">
        <v>0</v>
      </c>
      <c r="R156" s="173">
        <v>0.27</v>
      </c>
      <c r="S156" s="173">
        <v>0</v>
      </c>
      <c r="T156" s="173">
        <v>0.24</v>
      </c>
      <c r="U156" s="173">
        <v>3.23</v>
      </c>
      <c r="V156" s="173">
        <v>42.4</v>
      </c>
      <c r="W156" s="173">
        <v>0.6</v>
      </c>
      <c r="X156" s="173">
        <v>0.01</v>
      </c>
      <c r="Y156" s="173">
        <v>0.33</v>
      </c>
      <c r="Z156" s="173">
        <v>0</v>
      </c>
      <c r="AA156" s="173">
        <v>0.44</v>
      </c>
      <c r="AB156" s="173">
        <v>0.46</v>
      </c>
      <c r="AC156" s="173">
        <v>0</v>
      </c>
      <c r="AD156" s="173">
        <v>3.44</v>
      </c>
      <c r="AE156" s="208">
        <v>156.203776</v>
      </c>
      <c r="AF156" s="186">
        <v>2.85</v>
      </c>
      <c r="AG156" s="186">
        <v>0.12</v>
      </c>
      <c r="AH156" s="186">
        <v>0.03</v>
      </c>
      <c r="AI156" s="186">
        <v>0.13</v>
      </c>
      <c r="AJ156" s="186">
        <v>0</v>
      </c>
      <c r="AK156" s="186">
        <v>7.41</v>
      </c>
      <c r="AL156" s="186">
        <v>0</v>
      </c>
      <c r="AM156" s="186">
        <v>0.15</v>
      </c>
      <c r="AN156" s="186">
        <v>0.41</v>
      </c>
      <c r="AO156" s="186">
        <v>0</v>
      </c>
      <c r="AP156" s="186">
        <v>0.3</v>
      </c>
      <c r="AQ156" s="186">
        <v>0.44</v>
      </c>
      <c r="AR156" s="186">
        <v>0.37290000000000001</v>
      </c>
      <c r="AS156" s="186">
        <v>0</v>
      </c>
      <c r="AT156" s="186">
        <v>0</v>
      </c>
      <c r="AU156" s="186">
        <v>0</v>
      </c>
      <c r="AV156" s="186">
        <v>0.19</v>
      </c>
      <c r="AW156" s="186">
        <v>6.96</v>
      </c>
      <c r="AX156" s="186">
        <v>0.03</v>
      </c>
      <c r="AY156" s="186">
        <v>0.03</v>
      </c>
      <c r="AZ156" s="187">
        <v>0.91</v>
      </c>
      <c r="BA156" s="45">
        <f t="shared" si="193"/>
        <v>207.64410889999999</v>
      </c>
      <c r="BB156" s="49">
        <f t="shared" si="194"/>
        <v>5.0678863708070621</v>
      </c>
      <c r="BC156" s="210">
        <f t="shared" si="244"/>
        <v>-4.7529326773290448</v>
      </c>
      <c r="BD156" s="215" t="str">
        <f t="shared" si="195"/>
        <v>Ca</v>
      </c>
      <c r="BE156" s="44" t="str">
        <f t="shared" si="196"/>
        <v>HCO3</v>
      </c>
      <c r="BF156" s="213"/>
      <c r="BG156" s="101">
        <f t="shared" si="197"/>
        <v>0.27</v>
      </c>
      <c r="BH156" s="101">
        <f t="shared" si="198"/>
        <v>3.23</v>
      </c>
      <c r="BI156" s="101">
        <f t="shared" si="199"/>
        <v>42.4</v>
      </c>
      <c r="BJ156" s="101">
        <f t="shared" si="200"/>
        <v>156.203776</v>
      </c>
      <c r="BK156" s="101">
        <f t="shared" si="201"/>
        <v>3.44</v>
      </c>
      <c r="BL156" s="102">
        <f t="shared" si="202"/>
        <v>0.33</v>
      </c>
      <c r="BM156" s="101">
        <f t="shared" si="203"/>
        <v>0</v>
      </c>
      <c r="BN156" s="101">
        <f t="shared" si="204"/>
        <v>0.24</v>
      </c>
      <c r="BO156" s="101">
        <f t="shared" si="205"/>
        <v>0.6</v>
      </c>
      <c r="BP156" s="101">
        <f t="shared" si="206"/>
        <v>0</v>
      </c>
      <c r="BQ156" s="101">
        <f t="shared" si="207"/>
        <v>0</v>
      </c>
      <c r="BR156" s="101">
        <f t="shared" si="208"/>
        <v>7.4099999999999999E-3</v>
      </c>
      <c r="BS156" s="101">
        <f t="shared" si="209"/>
        <v>0.46</v>
      </c>
      <c r="BT156" s="101">
        <f t="shared" si="210"/>
        <v>0</v>
      </c>
      <c r="BU156" s="101">
        <f t="shared" si="211"/>
        <v>0</v>
      </c>
      <c r="BV156" s="101">
        <f t="shared" si="212"/>
        <v>0.01</v>
      </c>
      <c r="BW156" s="103">
        <f t="shared" si="213"/>
        <v>0.44</v>
      </c>
      <c r="BX156" s="101">
        <f>BG156/Constants!C$6*Constants!D$6</f>
        <v>1.1744338793725915E-2</v>
      </c>
      <c r="BY156" s="101">
        <f>BH156/Constants!C$9*Constants!D$9</f>
        <v>0.26578893231845302</v>
      </c>
      <c r="BZ156" s="101">
        <f>BI156/Constants!C$10*Constants!D$10</f>
        <v>2.1158740456110583</v>
      </c>
      <c r="CA156" s="101">
        <f>BJ156/Constants!C$21*Constants!D$21</f>
        <v>2.56</v>
      </c>
      <c r="CB156" s="101">
        <f>BK156/Constants!C$20*Constants!D$20</f>
        <v>7.1619964481494353E-2</v>
      </c>
      <c r="CC156" s="102">
        <f>BL156/Constants!C$15*Constants!D$15</f>
        <v>9.3080980452994108E-3</v>
      </c>
      <c r="CD156" s="102">
        <f>BM156/Constants!C$5*Constants!D$5</f>
        <v>0</v>
      </c>
      <c r="CE156" s="101">
        <f>BN156/Constants!C$8*Constants!D$8</f>
        <v>6.1383743027190437E-3</v>
      </c>
      <c r="CF156" s="102">
        <f>BO156/Constants!C$11*Constants!D$11</f>
        <v>1.3695503309746632E-2</v>
      </c>
      <c r="CG156" s="102">
        <f>BP156/Constants!C$7*Constants!D$7</f>
        <v>0</v>
      </c>
      <c r="CH156" s="101">
        <f>BQ156/Constants!C$13*Constants!D$13</f>
        <v>0</v>
      </c>
      <c r="CI156" s="101">
        <f>BR156/Constants!C$12*Constants!D$12</f>
        <v>2.6537738383024441E-4</v>
      </c>
      <c r="CJ156" s="101">
        <f>BS156/Constants!C$18*Constants!D$18</f>
        <v>7.4187685166817469E-3</v>
      </c>
      <c r="CK156" s="101">
        <f>BT156/Constants!D$18*Constants!E$18</f>
        <v>0</v>
      </c>
      <c r="CL156" s="101">
        <f>BU156/Constants!C$19*Constants!D$19</f>
        <v>0</v>
      </c>
      <c r="CM156" s="102">
        <f>BV156/Constants!C$14/Constants!D$14</f>
        <v>5.2636011453596092E-4</v>
      </c>
      <c r="CN156" s="102">
        <f>BW156/Constants!C$17/Constants!D$17</f>
        <v>5.5066079295154188E-3</v>
      </c>
      <c r="CO156" s="217">
        <f t="shared" si="243"/>
        <v>-4.7529326773290448</v>
      </c>
      <c r="CP156" s="104">
        <f t="shared" si="214"/>
        <v>4.7529326773290448</v>
      </c>
      <c r="CQ156" s="106">
        <f>R156*Constants!E$6</f>
        <v>0.58320000000000005</v>
      </c>
      <c r="CR156" s="106">
        <f>T156*Constants!E$8</f>
        <v>0.44159999999999999</v>
      </c>
      <c r="CS156" s="106">
        <f>U156*Constants!E$9</f>
        <v>12.3386</v>
      </c>
      <c r="CT156" s="106">
        <f>V156*Constants!E$10</f>
        <v>110.24</v>
      </c>
      <c r="CU156" s="106">
        <f>AE156*Constants!E$21</f>
        <v>111.68569984</v>
      </c>
      <c r="CV156" s="106">
        <f>AB156*Constants!E$18</f>
        <v>0.52900000000000003</v>
      </c>
      <c r="CW156" s="106">
        <f>AD156*Constants!E$20</f>
        <v>5.2976000000000001</v>
      </c>
      <c r="CX156" s="107">
        <f>Y156*Constants!E$15</f>
        <v>0.70620000000000005</v>
      </c>
      <c r="CY156" s="218">
        <f t="shared" si="215"/>
        <v>0.48660894199921378</v>
      </c>
      <c r="CZ156" s="102">
        <f t="shared" si="216"/>
        <v>11.0125630248062</v>
      </c>
      <c r="DA156" s="102">
        <f t="shared" si="217"/>
        <v>87.668045755664849</v>
      </c>
      <c r="DB156" s="102">
        <f t="shared" si="218"/>
        <v>96.444374722864794</v>
      </c>
      <c r="DC156" s="102">
        <f t="shared" si="219"/>
        <v>2.6981807390982455</v>
      </c>
      <c r="DD156" s="102">
        <f t="shared" si="220"/>
        <v>0.35066941243672722</v>
      </c>
      <c r="DE156" s="102">
        <f t="shared" si="221"/>
        <v>0</v>
      </c>
      <c r="DF156" s="102">
        <f t="shared" si="222"/>
        <v>0.25433426925975516</v>
      </c>
      <c r="DG156" s="102">
        <f t="shared" si="223"/>
        <v>0.56745249713528234</v>
      </c>
      <c r="DH156" s="102">
        <f t="shared" si="224"/>
        <v>0</v>
      </c>
      <c r="DI156" s="102">
        <f t="shared" si="225"/>
        <v>0</v>
      </c>
      <c r="DJ156" s="102">
        <f t="shared" si="226"/>
        <v>1.0995511134704429E-2</v>
      </c>
      <c r="DK156" s="102">
        <f t="shared" si="227"/>
        <v>0.27949159797072121</v>
      </c>
      <c r="DL156" s="102">
        <f t="shared" si="228"/>
        <v>0</v>
      </c>
      <c r="DM156" s="102">
        <f t="shared" si="229"/>
        <v>0</v>
      </c>
      <c r="DN156" s="102">
        <f t="shared" si="230"/>
        <v>1.9829871924014159E-2</v>
      </c>
      <c r="DO156" s="102">
        <f t="shared" si="231"/>
        <v>0.20745365570550142</v>
      </c>
      <c r="DP156" s="105">
        <f t="shared" si="232"/>
        <v>0</v>
      </c>
      <c r="DQ156" s="106">
        <f t="shared" si="233"/>
        <v>0</v>
      </c>
      <c r="DR156" s="106">
        <f t="shared" si="234"/>
        <v>87.668045755664849</v>
      </c>
      <c r="DS156" s="94">
        <f t="shared" si="235"/>
        <v>0</v>
      </c>
      <c r="DT156" s="106">
        <f t="shared" si="236"/>
        <v>96.444374722864794</v>
      </c>
      <c r="DU156" s="94">
        <f t="shared" si="237"/>
        <v>0</v>
      </c>
      <c r="DV156" s="106">
        <f t="shared" si="238"/>
        <v>0</v>
      </c>
      <c r="DW156" s="107">
        <f t="shared" si="239"/>
        <v>0</v>
      </c>
      <c r="DX156" s="54" t="str">
        <f t="shared" si="241"/>
        <v>Ca</v>
      </c>
      <c r="DY156" s="92" t="str">
        <f t="shared" si="242"/>
        <v>HCO3</v>
      </c>
      <c r="DZ156" s="3"/>
    </row>
    <row r="157" spans="1:130" x14ac:dyDescent="0.2">
      <c r="A157" s="40"/>
      <c r="B157" s="63" t="s">
        <v>298</v>
      </c>
      <c r="C157" s="82" t="s">
        <v>300</v>
      </c>
      <c r="D157" s="70" t="s">
        <v>320</v>
      </c>
      <c r="E157" s="77">
        <v>703336</v>
      </c>
      <c r="F157" s="71">
        <v>5226051</v>
      </c>
      <c r="G157" s="71">
        <v>2224</v>
      </c>
      <c r="H157" s="75">
        <v>43341</v>
      </c>
      <c r="I157" s="68">
        <v>15.5</v>
      </c>
      <c r="J157" s="113">
        <v>258</v>
      </c>
      <c r="K157" s="112">
        <f t="shared" si="240"/>
        <v>312.60756855999995</v>
      </c>
      <c r="L157" s="65">
        <v>8.65</v>
      </c>
      <c r="M157" s="73">
        <v>377.09010989010983</v>
      </c>
      <c r="N157" s="67">
        <v>7.63</v>
      </c>
      <c r="O157" s="201">
        <v>100.9</v>
      </c>
      <c r="P157" s="204">
        <v>0.88</v>
      </c>
      <c r="Q157" s="173">
        <v>0.01</v>
      </c>
      <c r="R157" s="173">
        <v>0.39</v>
      </c>
      <c r="S157" s="173">
        <v>0.04</v>
      </c>
      <c r="T157" s="173">
        <v>0.4</v>
      </c>
      <c r="U157" s="173">
        <v>8.27</v>
      </c>
      <c r="V157" s="173">
        <v>47.7</v>
      </c>
      <c r="W157" s="173">
        <v>0.95</v>
      </c>
      <c r="X157" s="173">
        <v>0.02</v>
      </c>
      <c r="Y157" s="173">
        <v>0.31</v>
      </c>
      <c r="Z157" s="173">
        <v>0.01</v>
      </c>
      <c r="AA157" s="173">
        <v>0.55000000000000004</v>
      </c>
      <c r="AB157" s="173">
        <v>0.44</v>
      </c>
      <c r="AC157" s="173">
        <v>0</v>
      </c>
      <c r="AD157" s="173">
        <v>14.04</v>
      </c>
      <c r="AE157" s="208">
        <v>185.491984</v>
      </c>
      <c r="AF157" s="186">
        <v>0.92</v>
      </c>
      <c r="AG157" s="186">
        <v>0.04</v>
      </c>
      <c r="AH157" s="186">
        <v>0</v>
      </c>
      <c r="AI157" s="186">
        <v>0.05</v>
      </c>
      <c r="AJ157" s="186">
        <v>0.04</v>
      </c>
      <c r="AK157" s="186">
        <v>1.48</v>
      </c>
      <c r="AL157" s="186">
        <v>0.01</v>
      </c>
      <c r="AM157" s="186">
        <v>0.19</v>
      </c>
      <c r="AN157" s="186">
        <v>1.1100000000000001</v>
      </c>
      <c r="AO157" s="186">
        <v>0.81</v>
      </c>
      <c r="AP157" s="186">
        <v>0.14000000000000001</v>
      </c>
      <c r="AQ157" s="186">
        <v>0</v>
      </c>
      <c r="AR157" s="186">
        <v>0.53100000000000003</v>
      </c>
      <c r="AS157" s="186">
        <v>0</v>
      </c>
      <c r="AT157" s="186">
        <v>0.01</v>
      </c>
      <c r="AU157" s="186">
        <v>0</v>
      </c>
      <c r="AV157" s="186">
        <v>0.16</v>
      </c>
      <c r="AW157" s="186">
        <v>3.02</v>
      </c>
      <c r="AX157" s="186">
        <v>0</v>
      </c>
      <c r="AY157" s="186">
        <v>0.05</v>
      </c>
      <c r="AZ157" s="187">
        <v>0.24</v>
      </c>
      <c r="BA157" s="45">
        <f t="shared" si="193"/>
        <v>258.630785</v>
      </c>
      <c r="BB157" s="49">
        <f t="shared" si="194"/>
        <v>6.4810543717086606</v>
      </c>
      <c r="BC157" s="210">
        <f t="shared" si="244"/>
        <v>-3.9209166031611633</v>
      </c>
      <c r="BD157" s="215" t="str">
        <f t="shared" si="195"/>
        <v>Ca-Mg</v>
      </c>
      <c r="BE157" s="44" t="str">
        <f t="shared" si="196"/>
        <v>HCO3</v>
      </c>
      <c r="BF157" s="213"/>
      <c r="BG157" s="101">
        <f t="shared" si="197"/>
        <v>0.39</v>
      </c>
      <c r="BH157" s="101">
        <f t="shared" si="198"/>
        <v>8.27</v>
      </c>
      <c r="BI157" s="101">
        <f t="shared" si="199"/>
        <v>47.7</v>
      </c>
      <c r="BJ157" s="101">
        <f t="shared" si="200"/>
        <v>185.491984</v>
      </c>
      <c r="BK157" s="101">
        <f t="shared" si="201"/>
        <v>14.04</v>
      </c>
      <c r="BL157" s="102">
        <f t="shared" si="202"/>
        <v>0.31</v>
      </c>
      <c r="BM157" s="101">
        <f t="shared" si="203"/>
        <v>0.01</v>
      </c>
      <c r="BN157" s="101">
        <f t="shared" si="204"/>
        <v>0.4</v>
      </c>
      <c r="BO157" s="101">
        <f t="shared" si="205"/>
        <v>0.95</v>
      </c>
      <c r="BP157" s="101">
        <f t="shared" si="206"/>
        <v>0.04</v>
      </c>
      <c r="BQ157" s="101">
        <f t="shared" si="207"/>
        <v>4.0000000000000003E-5</v>
      </c>
      <c r="BR157" s="101">
        <f t="shared" si="208"/>
        <v>1.48E-3</v>
      </c>
      <c r="BS157" s="101">
        <f t="shared" si="209"/>
        <v>0.44</v>
      </c>
      <c r="BT157" s="101">
        <f t="shared" si="210"/>
        <v>0.01</v>
      </c>
      <c r="BU157" s="101">
        <f t="shared" si="211"/>
        <v>0</v>
      </c>
      <c r="BV157" s="101">
        <f t="shared" si="212"/>
        <v>0.02</v>
      </c>
      <c r="BW157" s="103">
        <f t="shared" si="213"/>
        <v>0.55000000000000004</v>
      </c>
      <c r="BX157" s="101">
        <f>BG157/Constants!C$6*Constants!D$6</f>
        <v>1.6964044924270765E-2</v>
      </c>
      <c r="BY157" s="101">
        <f>BH157/Constants!C$9*Constants!D$9</f>
        <v>0.68051841184941364</v>
      </c>
      <c r="BZ157" s="101">
        <f>BI157/Constants!C$10*Constants!D$10</f>
        <v>2.3803583013124405</v>
      </c>
      <c r="CA157" s="101">
        <f>BJ157/Constants!C$21*Constants!D$21</f>
        <v>3.04</v>
      </c>
      <c r="CB157" s="101">
        <f>BK157/Constants!C$20*Constants!D$20</f>
        <v>0.29230938991865718</v>
      </c>
      <c r="CC157" s="102">
        <f>BL157/Constants!C$15*Constants!D$15</f>
        <v>8.7439708910388401E-3</v>
      </c>
      <c r="CD157" s="102">
        <f>BM157/Constants!C$5*Constants!D$5</f>
        <v>1.440922190201729E-3</v>
      </c>
      <c r="CE157" s="101">
        <f>BN157/Constants!C$8*Constants!D$8</f>
        <v>1.0230623837865074E-2</v>
      </c>
      <c r="CF157" s="102">
        <f>BO157/Constants!C$11*Constants!D$11</f>
        <v>2.1684546907098833E-2</v>
      </c>
      <c r="CG157" s="102">
        <f>BP157/Constants!C$7*Constants!D$7</f>
        <v>2.2175038667723679E-3</v>
      </c>
      <c r="CH157" s="101">
        <f>BQ157/Constants!C$13*Constants!D$13</f>
        <v>1.4586562129638073E-6</v>
      </c>
      <c r="CI157" s="101">
        <f>BR157/Constants!C$12*Constants!D$12</f>
        <v>5.3003849941803205E-5</v>
      </c>
      <c r="CJ157" s="101">
        <f>BS157/Constants!C$18*Constants!D$18</f>
        <v>7.0962133637825402E-3</v>
      </c>
      <c r="CK157" s="101">
        <f>BT157/Constants!D$18*Constants!E$18</f>
        <v>1.15E-2</v>
      </c>
      <c r="CL157" s="101">
        <f>BU157/Constants!C$19*Constants!D$19</f>
        <v>0</v>
      </c>
      <c r="CM157" s="102">
        <f>BV157/Constants!C$14/Constants!D$14</f>
        <v>1.0527202290719218E-3</v>
      </c>
      <c r="CN157" s="102">
        <f>BW157/Constants!C$17/Constants!D$17</f>
        <v>6.8832599118942737E-3</v>
      </c>
      <c r="CO157" s="217">
        <f t="shared" si="243"/>
        <v>-3.9209166031611633</v>
      </c>
      <c r="CP157" s="104">
        <f t="shared" si="214"/>
        <v>3.9209166031611633</v>
      </c>
      <c r="CQ157" s="106">
        <f>R157*Constants!E$6</f>
        <v>0.84240000000000004</v>
      </c>
      <c r="CR157" s="106">
        <f>T157*Constants!E$8</f>
        <v>0.7360000000000001</v>
      </c>
      <c r="CS157" s="106">
        <f>U157*Constants!E$9</f>
        <v>31.591399999999997</v>
      </c>
      <c r="CT157" s="106">
        <f>V157*Constants!E$10</f>
        <v>124.02000000000001</v>
      </c>
      <c r="CU157" s="106">
        <f>AE157*Constants!E$21</f>
        <v>132.62676855999999</v>
      </c>
      <c r="CV157" s="106">
        <f>AB157*Constants!E$18</f>
        <v>0.50600000000000001</v>
      </c>
      <c r="CW157" s="106">
        <f>AD157*Constants!E$20</f>
        <v>21.621600000000001</v>
      </c>
      <c r="CX157" s="107">
        <f>Y157*Constants!E$15</f>
        <v>0.66339999999999999</v>
      </c>
      <c r="CY157" s="218">
        <f t="shared" si="215"/>
        <v>0.5448599590751203</v>
      </c>
      <c r="CZ157" s="102">
        <f t="shared" si="216"/>
        <v>21.857241930528339</v>
      </c>
      <c r="DA157" s="102">
        <f t="shared" si="217"/>
        <v>76.453577694882924</v>
      </c>
      <c r="DB157" s="102">
        <f t="shared" si="218"/>
        <v>90.272391034141592</v>
      </c>
      <c r="DC157" s="102">
        <f t="shared" si="219"/>
        <v>8.6800880097659174</v>
      </c>
      <c r="DD157" s="102">
        <f t="shared" si="220"/>
        <v>0.25965103929835842</v>
      </c>
      <c r="DE157" s="102">
        <f t="shared" si="221"/>
        <v>4.6280283333869798E-2</v>
      </c>
      <c r="DF157" s="102">
        <f t="shared" si="222"/>
        <v>0.32859246190965485</v>
      </c>
      <c r="DG157" s="102">
        <f t="shared" si="223"/>
        <v>0.69647548053002406</v>
      </c>
      <c r="DH157" s="102">
        <f t="shared" si="224"/>
        <v>7.1222934830234869E-2</v>
      </c>
      <c r="DI157" s="102">
        <f t="shared" si="225"/>
        <v>4.6849873838936118E-5</v>
      </c>
      <c r="DJ157" s="102">
        <f t="shared" si="226"/>
        <v>1.7024050360062439E-3</v>
      </c>
      <c r="DK157" s="102">
        <f t="shared" si="227"/>
        <v>0.21072110119640747</v>
      </c>
      <c r="DL157" s="102">
        <f t="shared" si="228"/>
        <v>0.34149095292520665</v>
      </c>
      <c r="DM157" s="102">
        <f t="shared" si="229"/>
        <v>0</v>
      </c>
      <c r="DN157" s="102">
        <f t="shared" si="230"/>
        <v>3.126038558168804E-2</v>
      </c>
      <c r="DO157" s="102">
        <f t="shared" si="231"/>
        <v>0.20439747709083911</v>
      </c>
      <c r="DP157" s="105">
        <f t="shared" si="232"/>
        <v>0</v>
      </c>
      <c r="DQ157" s="106">
        <f t="shared" si="233"/>
        <v>21.857241930528339</v>
      </c>
      <c r="DR157" s="106">
        <f t="shared" si="234"/>
        <v>76.453577694882924</v>
      </c>
      <c r="DS157" s="94">
        <f t="shared" si="235"/>
        <v>0</v>
      </c>
      <c r="DT157" s="106">
        <f t="shared" si="236"/>
        <v>90.272391034141592</v>
      </c>
      <c r="DU157" s="94">
        <f t="shared" si="237"/>
        <v>0</v>
      </c>
      <c r="DV157" s="106">
        <f t="shared" si="238"/>
        <v>0</v>
      </c>
      <c r="DW157" s="107">
        <f t="shared" si="239"/>
        <v>0</v>
      </c>
      <c r="DX157" s="54" t="str">
        <f t="shared" si="241"/>
        <v>Ca-Mg</v>
      </c>
      <c r="DY157" s="92" t="str">
        <f t="shared" si="242"/>
        <v>HCO3</v>
      </c>
    </row>
    <row r="158" spans="1:130" x14ac:dyDescent="0.2">
      <c r="A158" s="37"/>
      <c r="B158" s="63" t="s">
        <v>299</v>
      </c>
      <c r="C158" s="82" t="s">
        <v>300</v>
      </c>
      <c r="D158" s="70" t="s">
        <v>320</v>
      </c>
      <c r="E158" s="77">
        <v>702753</v>
      </c>
      <c r="F158" s="71">
        <v>5225171</v>
      </c>
      <c r="G158" s="71">
        <v>2144</v>
      </c>
      <c r="H158" s="75">
        <v>43341</v>
      </c>
      <c r="I158" s="68">
        <v>10.199999999999999</v>
      </c>
      <c r="J158" s="113">
        <v>219</v>
      </c>
      <c r="K158" s="112">
        <f t="shared" si="240"/>
        <v>269.01314436999996</v>
      </c>
      <c r="L158" s="65">
        <v>8.6</v>
      </c>
      <c r="M158" s="73">
        <v>371.58065934065928</v>
      </c>
      <c r="N158" s="67">
        <v>8.09</v>
      </c>
      <c r="O158" s="201">
        <v>98.2</v>
      </c>
      <c r="P158" s="204"/>
      <c r="Q158" s="173">
        <v>0</v>
      </c>
      <c r="R158" s="173">
        <v>0.35</v>
      </c>
      <c r="S158" s="173">
        <v>0.02</v>
      </c>
      <c r="T158" s="173">
        <v>0.32</v>
      </c>
      <c r="U158" s="173">
        <v>12.53</v>
      </c>
      <c r="V158" s="173">
        <v>32.14</v>
      </c>
      <c r="W158" s="173">
        <v>0</v>
      </c>
      <c r="X158" s="173">
        <v>0.02</v>
      </c>
      <c r="Y158" s="173">
        <v>0.2</v>
      </c>
      <c r="Z158" s="173">
        <v>0.01</v>
      </c>
      <c r="AA158" s="173">
        <v>0.45</v>
      </c>
      <c r="AB158" s="173">
        <v>0.87</v>
      </c>
      <c r="AC158" s="173">
        <v>0</v>
      </c>
      <c r="AD158" s="173">
        <v>14.45</v>
      </c>
      <c r="AE158" s="208">
        <v>157.42411799999999</v>
      </c>
      <c r="AF158" s="186">
        <v>1.6</v>
      </c>
      <c r="AG158" s="186">
        <v>0.04</v>
      </c>
      <c r="AH158" s="186">
        <v>0</v>
      </c>
      <c r="AI158" s="186">
        <v>0.6</v>
      </c>
      <c r="AJ158" s="186">
        <v>0.04</v>
      </c>
      <c r="AK158" s="186">
        <v>1.36</v>
      </c>
      <c r="AL158" s="186">
        <v>0.02</v>
      </c>
      <c r="AM158" s="186">
        <v>0.4</v>
      </c>
      <c r="AN158" s="186">
        <v>1.73</v>
      </c>
      <c r="AO158" s="186">
        <v>0.3</v>
      </c>
      <c r="AP158" s="186">
        <v>0.3</v>
      </c>
      <c r="AQ158" s="186">
        <v>0</v>
      </c>
      <c r="AR158" s="186">
        <v>0.55769999999999997</v>
      </c>
      <c r="AS158" s="186">
        <v>0</v>
      </c>
      <c r="AT158" s="186">
        <v>0</v>
      </c>
      <c r="AU158" s="186">
        <v>0</v>
      </c>
      <c r="AV158" s="186">
        <v>0.23</v>
      </c>
      <c r="AW158" s="186">
        <v>7.57</v>
      </c>
      <c r="AX158" s="186">
        <v>0</v>
      </c>
      <c r="AY158" s="186">
        <v>0.02</v>
      </c>
      <c r="AZ158" s="187">
        <v>0.92</v>
      </c>
      <c r="BA158" s="45">
        <f t="shared" si="193"/>
        <v>218.79980569999998</v>
      </c>
      <c r="BB158" s="49">
        <f t="shared" si="194"/>
        <v>5.5782059640424038</v>
      </c>
      <c r="BC158" s="210">
        <f t="shared" si="244"/>
        <v>-4.6466339960640068</v>
      </c>
      <c r="BD158" s="215" t="str">
        <f t="shared" si="195"/>
        <v>Ca-Mg</v>
      </c>
      <c r="BE158" s="44" t="str">
        <f t="shared" si="196"/>
        <v>HCO3</v>
      </c>
      <c r="BF158" s="213"/>
      <c r="BG158" s="101">
        <f t="shared" si="197"/>
        <v>0.35</v>
      </c>
      <c r="BH158" s="101">
        <f t="shared" si="198"/>
        <v>12.53</v>
      </c>
      <c r="BI158" s="101">
        <f t="shared" si="199"/>
        <v>32.14</v>
      </c>
      <c r="BJ158" s="101">
        <f t="shared" si="200"/>
        <v>157.42411799999999</v>
      </c>
      <c r="BK158" s="101">
        <f t="shared" si="201"/>
        <v>14.45</v>
      </c>
      <c r="BL158" s="102">
        <f t="shared" si="202"/>
        <v>0.2</v>
      </c>
      <c r="BM158" s="101">
        <f t="shared" si="203"/>
        <v>0</v>
      </c>
      <c r="BN158" s="101">
        <f t="shared" si="204"/>
        <v>0.32</v>
      </c>
      <c r="BO158" s="101">
        <f t="shared" si="205"/>
        <v>0</v>
      </c>
      <c r="BP158" s="101">
        <f t="shared" si="206"/>
        <v>0.02</v>
      </c>
      <c r="BQ158" s="101">
        <f t="shared" si="207"/>
        <v>4.0000000000000003E-5</v>
      </c>
      <c r="BR158" s="101">
        <f t="shared" si="208"/>
        <v>1.3600000000000001E-3</v>
      </c>
      <c r="BS158" s="101">
        <f t="shared" si="209"/>
        <v>0.87</v>
      </c>
      <c r="BT158" s="101">
        <f t="shared" si="210"/>
        <v>0.01</v>
      </c>
      <c r="BU158" s="101">
        <f t="shared" si="211"/>
        <v>0</v>
      </c>
      <c r="BV158" s="101">
        <f t="shared" si="212"/>
        <v>0.02</v>
      </c>
      <c r="BW158" s="103">
        <f t="shared" si="213"/>
        <v>0.45</v>
      </c>
      <c r="BX158" s="101">
        <f>BG158/Constants!C$6*Constants!D$6</f>
        <v>1.5224142880755813E-2</v>
      </c>
      <c r="BY158" s="101">
        <f>BH158/Constants!C$9*Constants!D$9</f>
        <v>1.0310635671672495</v>
      </c>
      <c r="BZ158" s="101">
        <f>BI158/Constants!C$10*Constants!D$10</f>
        <v>1.6038724487249862</v>
      </c>
      <c r="CA158" s="101">
        <f>BJ158/Constants!C$21*Constants!D$21</f>
        <v>2.58</v>
      </c>
      <c r="CB158" s="101">
        <f>BK158/Constants!C$20*Constants!D$20</f>
        <v>0.3008454903365097</v>
      </c>
      <c r="CC158" s="102">
        <f>BL158/Constants!C$15*Constants!D$15</f>
        <v>5.6412715426057032E-3</v>
      </c>
      <c r="CD158" s="102">
        <f>BM158/Constants!C$5*Constants!D$5</f>
        <v>0</v>
      </c>
      <c r="CE158" s="101">
        <f>BN158/Constants!C$8*Constants!D$8</f>
        <v>8.1844990702920582E-3</v>
      </c>
      <c r="CF158" s="102">
        <f>BO158/Constants!C$11*Constants!D$11</f>
        <v>0</v>
      </c>
      <c r="CG158" s="102">
        <f>BP158/Constants!C$7*Constants!D$7</f>
        <v>1.1087519333861839E-3</v>
      </c>
      <c r="CH158" s="101">
        <f>BQ158/Constants!C$13*Constants!D$13</f>
        <v>1.4586562129638073E-6</v>
      </c>
      <c r="CI158" s="101">
        <f>BR158/Constants!C$12*Constants!D$12</f>
        <v>4.8706240487062411E-5</v>
      </c>
      <c r="CJ158" s="101">
        <f>BS158/Constants!C$18*Constants!D$18</f>
        <v>1.4031149151115476E-2</v>
      </c>
      <c r="CK158" s="101">
        <f>BT158/Constants!D$18*Constants!E$18</f>
        <v>1.15E-2</v>
      </c>
      <c r="CL158" s="101">
        <f>BU158/Constants!C$19*Constants!D$19</f>
        <v>0</v>
      </c>
      <c r="CM158" s="102">
        <f>BV158/Constants!C$14/Constants!D$14</f>
        <v>1.0527202290719218E-3</v>
      </c>
      <c r="CN158" s="102">
        <f>BW158/Constants!C$17/Constants!D$17</f>
        <v>5.6317581097316783E-3</v>
      </c>
      <c r="CO158" s="217">
        <f t="shared" si="243"/>
        <v>-4.6466339960640068</v>
      </c>
      <c r="CP158" s="104">
        <f t="shared" si="214"/>
        <v>4.6466339960640068</v>
      </c>
      <c r="CQ158" s="106">
        <f>R158*Constants!E$6</f>
        <v>0.75600000000000001</v>
      </c>
      <c r="CR158" s="106">
        <f>T158*Constants!E$8</f>
        <v>0.58879999999999999</v>
      </c>
      <c r="CS158" s="106">
        <f>U158*Constants!E$9</f>
        <v>47.864599999999996</v>
      </c>
      <c r="CT158" s="106">
        <f>V158*Constants!E$10</f>
        <v>83.564000000000007</v>
      </c>
      <c r="CU158" s="106">
        <f>AE158*Constants!E$21</f>
        <v>112.55824437</v>
      </c>
      <c r="CV158" s="106">
        <f>AB158*Constants!E$18</f>
        <v>1.0004999999999999</v>
      </c>
      <c r="CW158" s="106">
        <f>AD158*Constants!E$20</f>
        <v>22.253</v>
      </c>
      <c r="CX158" s="107">
        <f>Y158*Constants!E$15</f>
        <v>0.42800000000000005</v>
      </c>
      <c r="CY158" s="218">
        <f t="shared" si="215"/>
        <v>0.57244303131367602</v>
      </c>
      <c r="CZ158" s="102">
        <f t="shared" si="216"/>
        <v>38.769023549587843</v>
      </c>
      <c r="DA158" s="102">
        <f t="shared" si="217"/>
        <v>60.307211616437385</v>
      </c>
      <c r="DB158" s="102">
        <f t="shared" si="218"/>
        <v>88.39544618859702</v>
      </c>
      <c r="DC158" s="102">
        <f t="shared" si="219"/>
        <v>10.307508276016677</v>
      </c>
      <c r="DD158" s="102">
        <f t="shared" si="220"/>
        <v>0.19328012212390158</v>
      </c>
      <c r="DE158" s="102">
        <f t="shared" si="221"/>
        <v>0</v>
      </c>
      <c r="DF158" s="102">
        <f t="shared" si="222"/>
        <v>0.30774536827976429</v>
      </c>
      <c r="DG158" s="102">
        <f t="shared" si="223"/>
        <v>0</v>
      </c>
      <c r="DH158" s="102">
        <f t="shared" si="224"/>
        <v>4.1690183985646889E-2</v>
      </c>
      <c r="DI158" s="102">
        <f t="shared" si="225"/>
        <v>5.484693560312111E-5</v>
      </c>
      <c r="DJ158" s="102">
        <f t="shared" si="226"/>
        <v>1.8314034600628174E-3</v>
      </c>
      <c r="DK158" s="102">
        <f t="shared" si="227"/>
        <v>0.48073243788821962</v>
      </c>
      <c r="DL158" s="102">
        <f t="shared" si="228"/>
        <v>0.39401070975537428</v>
      </c>
      <c r="DM158" s="102">
        <f t="shared" si="229"/>
        <v>0</v>
      </c>
      <c r="DN158" s="102">
        <f t="shared" si="230"/>
        <v>3.606809083743201E-2</v>
      </c>
      <c r="DO158" s="102">
        <f t="shared" si="231"/>
        <v>0.19295417478138813</v>
      </c>
      <c r="DP158" s="105">
        <f t="shared" si="232"/>
        <v>0</v>
      </c>
      <c r="DQ158" s="106">
        <f t="shared" si="233"/>
        <v>38.769023549587843</v>
      </c>
      <c r="DR158" s="106">
        <f t="shared" si="234"/>
        <v>60.307211616437385</v>
      </c>
      <c r="DS158" s="94">
        <f t="shared" si="235"/>
        <v>0</v>
      </c>
      <c r="DT158" s="106">
        <f t="shared" si="236"/>
        <v>88.39544618859702</v>
      </c>
      <c r="DU158" s="94">
        <f t="shared" si="237"/>
        <v>0</v>
      </c>
      <c r="DV158" s="106">
        <f t="shared" si="238"/>
        <v>0</v>
      </c>
      <c r="DW158" s="107">
        <f t="shared" si="239"/>
        <v>0</v>
      </c>
      <c r="DX158" s="54" t="str">
        <f t="shared" si="241"/>
        <v>Ca-Mg</v>
      </c>
      <c r="DY158" s="92" t="str">
        <f t="shared" si="242"/>
        <v>HCO3</v>
      </c>
    </row>
    <row r="159" spans="1:130" x14ac:dyDescent="0.2">
      <c r="A159" s="40"/>
      <c r="B159" s="134"/>
      <c r="C159" s="134"/>
      <c r="D159" s="134" t="s">
        <v>342</v>
      </c>
      <c r="E159" s="135"/>
      <c r="F159" s="135"/>
      <c r="G159" s="136"/>
      <c r="H159" s="137"/>
      <c r="I159" s="137"/>
      <c r="J159" s="135"/>
      <c r="K159" s="135"/>
      <c r="L159" s="135"/>
      <c r="M159" s="138"/>
      <c r="N159" s="135"/>
      <c r="O159" s="135"/>
      <c r="P159" s="139"/>
      <c r="Q159" s="134"/>
      <c r="R159" s="134"/>
      <c r="S159" s="134"/>
      <c r="T159" s="134"/>
      <c r="U159" s="134"/>
      <c r="V159" s="134"/>
      <c r="W159" s="134"/>
      <c r="X159" s="134"/>
      <c r="Y159" s="134"/>
      <c r="Z159" s="134"/>
      <c r="AA159" s="134"/>
      <c r="AB159" s="134"/>
      <c r="AC159" s="134"/>
      <c r="AD159" s="134"/>
      <c r="AE159" s="134"/>
      <c r="AF159" s="140"/>
      <c r="AG159" s="140"/>
      <c r="AH159" s="140"/>
      <c r="AI159" s="140"/>
      <c r="AJ159" s="140"/>
      <c r="AK159" s="140"/>
      <c r="AL159" s="140"/>
      <c r="AM159" s="140"/>
      <c r="AN159" s="140"/>
      <c r="AO159" s="140"/>
      <c r="AP159" s="140"/>
      <c r="AQ159" s="140"/>
      <c r="AR159" s="140"/>
      <c r="AS159" s="140"/>
      <c r="AT159" s="140"/>
      <c r="AU159" s="140"/>
      <c r="AV159" s="140"/>
      <c r="AW159" s="140"/>
      <c r="AX159" s="140"/>
      <c r="AY159" s="140"/>
      <c r="AZ159" s="140"/>
      <c r="BA159" s="141"/>
      <c r="BB159" s="142"/>
      <c r="BC159" s="143"/>
      <c r="BD159" s="144"/>
      <c r="BE159" s="145"/>
      <c r="BF159" s="160"/>
      <c r="BG159" s="233"/>
      <c r="BH159" s="233"/>
      <c r="BI159" s="233"/>
      <c r="BJ159" s="233"/>
      <c r="BK159" s="233"/>
      <c r="BL159" s="233"/>
      <c r="BM159" s="233"/>
      <c r="BN159" s="233"/>
      <c r="BO159" s="233"/>
      <c r="BP159" s="233"/>
      <c r="BQ159" s="233"/>
      <c r="BR159" s="233"/>
      <c r="BS159" s="233"/>
      <c r="BT159" s="233"/>
      <c r="BU159" s="233"/>
      <c r="BV159" s="233"/>
      <c r="BW159" s="234"/>
      <c r="BX159" s="233"/>
      <c r="BY159" s="233"/>
      <c r="BZ159" s="233"/>
      <c r="CA159" s="233"/>
      <c r="CB159" s="233"/>
      <c r="CC159" s="233"/>
      <c r="CD159" s="233"/>
      <c r="CE159" s="233"/>
      <c r="CF159" s="233"/>
      <c r="CG159" s="233"/>
      <c r="CH159" s="233"/>
      <c r="CI159" s="233"/>
      <c r="CJ159" s="233"/>
      <c r="CK159" s="233"/>
      <c r="CL159" s="233"/>
      <c r="CM159" s="233"/>
      <c r="CN159" s="233"/>
      <c r="CO159" s="235"/>
      <c r="CP159" s="236"/>
      <c r="CQ159" s="237"/>
      <c r="CR159" s="237"/>
      <c r="CS159" s="237"/>
      <c r="CT159" s="237"/>
      <c r="CU159" s="237"/>
      <c r="CV159" s="237"/>
      <c r="CW159" s="237"/>
      <c r="CX159" s="238"/>
      <c r="CY159" s="239"/>
      <c r="CZ159" s="233"/>
      <c r="DA159" s="233"/>
      <c r="DB159" s="233"/>
      <c r="DC159" s="233"/>
      <c r="DD159" s="233"/>
      <c r="DE159" s="233"/>
      <c r="DF159" s="233"/>
      <c r="DG159" s="233"/>
      <c r="DH159" s="233"/>
      <c r="DI159" s="233"/>
      <c r="DJ159" s="233"/>
      <c r="DK159" s="233"/>
      <c r="DL159" s="233"/>
      <c r="DM159" s="233"/>
      <c r="DN159" s="233"/>
      <c r="DO159" s="233"/>
      <c r="DP159" s="240"/>
      <c r="DQ159" s="237"/>
      <c r="DR159" s="237"/>
      <c r="DS159" s="241"/>
      <c r="DT159" s="237"/>
      <c r="DU159" s="241"/>
      <c r="DV159" s="237"/>
      <c r="DW159" s="238"/>
      <c r="DX159" s="219"/>
      <c r="DY159" s="220"/>
    </row>
    <row r="160" spans="1:130" s="1" customFormat="1" x14ac:dyDescent="0.2">
      <c r="A160" s="39"/>
      <c r="B160" s="56" t="s">
        <v>358</v>
      </c>
      <c r="C160" s="56" t="s">
        <v>315</v>
      </c>
      <c r="D160" s="129">
        <f>COUNTIF(D$6:D$158, "Schist")</f>
        <v>17</v>
      </c>
      <c r="E160" s="59"/>
      <c r="F160" s="59"/>
      <c r="G160" s="130"/>
      <c r="H160" s="114"/>
      <c r="I160" s="114">
        <f>AVERAGE(I6:I22)</f>
        <v>9.4999999999999982</v>
      </c>
      <c r="J160" s="149">
        <f>AVERAGE(J6:J22)</f>
        <v>241.62941176470588</v>
      </c>
      <c r="K160" s="149">
        <f>AVERAGE(K6:K22)</f>
        <v>298.15528419647063</v>
      </c>
      <c r="L160" s="147">
        <f>AVERAGE(L6:L22)</f>
        <v>7.7805882352941182</v>
      </c>
      <c r="M160" s="124">
        <f>AVERAGE(M6:M22)</f>
        <v>400.41215255332901</v>
      </c>
      <c r="N160" s="151">
        <f>AVERAGE(N6:N22)</f>
        <v>9.07</v>
      </c>
      <c r="O160" s="149">
        <f>AVERAGE(O6:O22)</f>
        <v>91.367500000000007</v>
      </c>
      <c r="P160" s="165">
        <f>AVERAGE(P6:P22)</f>
        <v>0.64582307692307706</v>
      </c>
      <c r="Q160" s="114">
        <f>AVERAGE(Q6:Q22)</f>
        <v>3.5882352941176469E-3</v>
      </c>
      <c r="R160" s="114">
        <f>AVERAGE(R6:R22)</f>
        <v>0.43964705882352939</v>
      </c>
      <c r="S160" s="114">
        <f>AVERAGE(S6:S22)</f>
        <v>5.0411764705882364E-2</v>
      </c>
      <c r="T160" s="114">
        <f>AVERAGE(T6:T22)</f>
        <v>0.8259411764705884</v>
      </c>
      <c r="U160" s="114">
        <f>AVERAGE(U6:U22)</f>
        <v>7.797470588235293</v>
      </c>
      <c r="V160" s="114">
        <f>AVERAGE(V6:V22)</f>
        <v>48.912529411764709</v>
      </c>
      <c r="W160" s="114">
        <f>AVERAGE(W6:W22)</f>
        <v>0.19005882352941175</v>
      </c>
      <c r="X160" s="114">
        <f>AVERAGE(X6:X22)</f>
        <v>3.464705882352942E-2</v>
      </c>
      <c r="Y160" s="114">
        <f>AVERAGE(Y6:Y22)</f>
        <v>0.65176470588235291</v>
      </c>
      <c r="Z160" s="114">
        <f>AVERAGE(Z6:Z22)</f>
        <v>1.4705882352941176E-3</v>
      </c>
      <c r="AA160" s="114">
        <f>AVERAGE(AA6:AA22)</f>
        <v>0.55917647058823516</v>
      </c>
      <c r="AB160" s="114">
        <f>AVERAGE(AB6:AB22)</f>
        <v>3.0304117647058821</v>
      </c>
      <c r="AC160" s="114">
        <f>AVERAGE(AC6:AC22)</f>
        <v>1.0176470588235294E-2</v>
      </c>
      <c r="AD160" s="114">
        <f>AVERAGE(AD6:AD22)</f>
        <v>6.5100588235294117</v>
      </c>
      <c r="AE160" s="165">
        <f>AVERAGE(AE6:AE22)</f>
        <v>173.17728682352941</v>
      </c>
      <c r="AF160" s="114">
        <f>AVERAGE(AF6:AF22)</f>
        <v>2.6194117647058821</v>
      </c>
      <c r="AG160" s="114">
        <f>AVERAGE(AG6:AG22)</f>
        <v>9.4117647058823528E-2</v>
      </c>
      <c r="AH160" s="114">
        <f>AVERAGE(AH6:AH22)</f>
        <v>0.05</v>
      </c>
      <c r="AI160" s="114">
        <f>AVERAGE(AI6:AI22)</f>
        <v>0.12117647058823534</v>
      </c>
      <c r="AJ160" s="114">
        <f>AVERAGE(AJ6:AJ22)</f>
        <v>0.18176470588235294</v>
      </c>
      <c r="AK160" s="114">
        <f>AVERAGE(AK6:AK22)</f>
        <v>3.472941176470588</v>
      </c>
      <c r="AL160" s="114">
        <f>AVERAGE(AL6:AL22)</f>
        <v>1.6470588235294119E-2</v>
      </c>
      <c r="AM160" s="114">
        <f>AVERAGE(AM6:AM22)</f>
        <v>0.33176470588235296</v>
      </c>
      <c r="AN160" s="114">
        <f>AVERAGE(AN6:AN22)</f>
        <v>2.9976470588235293</v>
      </c>
      <c r="AO160" s="114">
        <f>AVERAGE(AO6:AO22)</f>
        <v>2.5394117647058825</v>
      </c>
      <c r="AP160" s="114">
        <f>AVERAGE(AP6:AP22)</f>
        <v>0.68882352941176472</v>
      </c>
      <c r="AQ160" s="114">
        <f>AVERAGE(AQ6:AQ22)</f>
        <v>0.35588235294117654</v>
      </c>
      <c r="AR160" s="114">
        <f>AVERAGE(AR6:AR22)</f>
        <v>0.22911428571428569</v>
      </c>
      <c r="AS160" s="114">
        <f>AVERAGE(AS6:AS22)</f>
        <v>5.8823529411764712E-4</v>
      </c>
      <c r="AT160" s="114">
        <f>AVERAGE(AT6:AT22)</f>
        <v>9.4117647058823556E-3</v>
      </c>
      <c r="AU160" s="114">
        <f>AVERAGE(AU6:AU22)</f>
        <v>0</v>
      </c>
      <c r="AV160" s="114">
        <f>AVERAGE(AV6:AV22)</f>
        <v>0.48588235294117643</v>
      </c>
      <c r="AW160" s="114">
        <f>AVERAGE(AW6:AW22)</f>
        <v>173.71529411764709</v>
      </c>
      <c r="AX160" s="114">
        <f>AVERAGE(AX6:AX22)</f>
        <v>4.1176470588235288E-3</v>
      </c>
      <c r="AY160" s="114">
        <f>AVERAGE(AY6:AY22)</f>
        <v>4.9411764705882363E-2</v>
      </c>
      <c r="AZ160" s="165">
        <f>AVERAGE(AZ6:AZ22)</f>
        <v>1.22</v>
      </c>
      <c r="BA160" s="250">
        <f>AVERAGE(BA6:BA22)</f>
        <v>242.38368822352939</v>
      </c>
      <c r="BB160" s="250">
        <f>AVERAGE(BB6:BB22)</f>
        <v>6.1823374052928921</v>
      </c>
      <c r="BC160" s="165">
        <f>AVERAGE(BC6:BC22)</f>
        <v>1.1483185402807683</v>
      </c>
      <c r="BD160" s="122" t="str">
        <f t="shared" si="195"/>
        <v>Ca-Mg</v>
      </c>
      <c r="BE160" s="133" t="str">
        <f t="shared" si="196"/>
        <v>HCO3</v>
      </c>
      <c r="BF160" s="123"/>
      <c r="BG160" s="101">
        <f t="shared" si="197"/>
        <v>0.43964705882352939</v>
      </c>
      <c r="BH160" s="101">
        <f t="shared" si="198"/>
        <v>7.797470588235293</v>
      </c>
      <c r="BI160" s="101">
        <f t="shared" si="199"/>
        <v>48.912529411764709</v>
      </c>
      <c r="BJ160" s="101">
        <f t="shared" si="200"/>
        <v>173.17728682352941</v>
      </c>
      <c r="BK160" s="101">
        <f t="shared" si="201"/>
        <v>6.5100588235294117</v>
      </c>
      <c r="BL160" s="102">
        <f t="shared" si="202"/>
        <v>0.65176470588235291</v>
      </c>
      <c r="BM160" s="101">
        <f t="shared" si="203"/>
        <v>3.5882352941176469E-3</v>
      </c>
      <c r="BN160" s="101">
        <f t="shared" si="204"/>
        <v>0.8259411764705884</v>
      </c>
      <c r="BO160" s="101">
        <f t="shared" si="205"/>
        <v>0.19005882352941175</v>
      </c>
      <c r="BP160" s="101">
        <f t="shared" si="206"/>
        <v>5.0411764705882364E-2</v>
      </c>
      <c r="BQ160" s="101">
        <f t="shared" si="207"/>
        <v>1.8176470588235295E-4</v>
      </c>
      <c r="BR160" s="101">
        <f t="shared" si="208"/>
        <v>3.4729411764705879E-3</v>
      </c>
      <c r="BS160" s="101">
        <f t="shared" si="209"/>
        <v>3.0304117647058821</v>
      </c>
      <c r="BT160" s="101">
        <f t="shared" si="210"/>
        <v>1.4705882352941176E-3</v>
      </c>
      <c r="BU160" s="101">
        <f t="shared" si="211"/>
        <v>1.0176470588235294E-2</v>
      </c>
      <c r="BV160" s="101">
        <f t="shared" si="212"/>
        <v>3.464705882352942E-2</v>
      </c>
      <c r="BW160" s="103">
        <f t="shared" si="213"/>
        <v>0.55917647058823516</v>
      </c>
      <c r="BX160" s="101">
        <f>BG160/Constants!C$6*Constants!D$6</f>
        <v>1.9123570401809908E-2</v>
      </c>
      <c r="BY160" s="101">
        <f>BH160/Constants!C$9*Constants!D$9</f>
        <v>0.64163510291999948</v>
      </c>
      <c r="BZ160" s="101">
        <f>BI160/Constants!C$10*Constants!D$10</f>
        <v>2.4408667803665205</v>
      </c>
      <c r="CA160" s="101">
        <f>BJ160/Constants!C$21*Constants!D$21</f>
        <v>2.8381762952275578</v>
      </c>
      <c r="CB160" s="101">
        <f>BK160/Constants!C$20*Constants!D$20</f>
        <v>0.13553784352139983</v>
      </c>
      <c r="CC160" s="102">
        <f>BL160/Constants!C$15*Constants!D$15</f>
        <v>1.8383908438844465E-2</v>
      </c>
      <c r="CD160" s="102">
        <f>BM160/Constants!C$5*Constants!D$5</f>
        <v>5.1703678589591455E-4</v>
      </c>
      <c r="CE160" s="101">
        <f>BN160/Constants!C$8*Constants!D$8</f>
        <v>2.1124733721685812E-2</v>
      </c>
      <c r="CF160" s="102">
        <f>BO160/Constants!C$11*Constants!D$11</f>
        <v>4.3382520778226831E-3</v>
      </c>
      <c r="CG160" s="102">
        <f>BP160/Constants!C$7*Constants!D$7</f>
        <v>2.7947070791528228E-3</v>
      </c>
      <c r="CH160" s="101">
        <f>BQ160/Constants!C$13*Constants!D$13</f>
        <v>6.62830543832083E-6</v>
      </c>
      <c r="CI160" s="101">
        <f>BR160/Constants!C$12*Constants!D$12</f>
        <v>1.2437787363132199E-4</v>
      </c>
      <c r="CJ160" s="101">
        <f>BS160/Constants!C$18*Constants!D$18</f>
        <v>4.8873746505612978E-2</v>
      </c>
      <c r="CK160" s="101">
        <f>BT160/Constants!D$18*Constants!E$18</f>
        <v>1.6911764705882352E-3</v>
      </c>
      <c r="CL160" s="101">
        <f>BU160/Constants!C$19*Constants!D$19</f>
        <v>3.2145900518162186E-4</v>
      </c>
      <c r="CM160" s="102">
        <f>BV160/Constants!C$14/Constants!D$14</f>
        <v>1.823682985068712E-3</v>
      </c>
      <c r="CN160" s="102">
        <f>BW160/Constants!C$17/Constants!D$17</f>
        <v>6.9981036066809566E-3</v>
      </c>
      <c r="CO160" s="217">
        <f t="shared" ref="CO160:CO165" si="245">(SUM(BX160:BZ160,CD160:CI160)-SUM(CA160:CC160,CJ160:CN160))/SUM(BX160:CN160)/0.5*100</f>
        <v>2.5467705370989382</v>
      </c>
      <c r="CP160" s="104">
        <f t="shared" si="214"/>
        <v>1.1483185402807683</v>
      </c>
      <c r="CQ160" s="106">
        <f>R160*Constants!E$6</f>
        <v>0.94963764705882359</v>
      </c>
      <c r="CR160" s="106">
        <f>T160*Constants!E$8</f>
        <v>1.5197317647058828</v>
      </c>
      <c r="CS160" s="106">
        <f>U160*Constants!E$9</f>
        <v>29.786337647058819</v>
      </c>
      <c r="CT160" s="106">
        <f>V160*Constants!E$10</f>
        <v>127.17257647058825</v>
      </c>
      <c r="CU160" s="106">
        <f>AE160*Constants!E$21</f>
        <v>123.82176007882353</v>
      </c>
      <c r="CV160" s="106">
        <f>AB160*Constants!E$18</f>
        <v>3.4849735294117643</v>
      </c>
      <c r="CW160" s="106">
        <f>AD160*Constants!E$20</f>
        <v>10.025490588235295</v>
      </c>
      <c r="CX160" s="107">
        <f>Y160*Constants!E$15</f>
        <v>1.3947764705882353</v>
      </c>
      <c r="CY160" s="218">
        <f t="shared" si="215"/>
        <v>0.61087301943377392</v>
      </c>
      <c r="CZ160" s="102">
        <f t="shared" si="216"/>
        <v>20.496045689164006</v>
      </c>
      <c r="DA160" s="102">
        <f t="shared" si="217"/>
        <v>77.969732054688521</v>
      </c>
      <c r="DB160" s="102">
        <f t="shared" si="218"/>
        <v>92.999885791237574</v>
      </c>
      <c r="DC160" s="102">
        <f t="shared" si="219"/>
        <v>4.4412336150775218</v>
      </c>
      <c r="DD160" s="102">
        <f t="shared" si="220"/>
        <v>0.60239435727935442</v>
      </c>
      <c r="DE160" s="102">
        <f t="shared" si="221"/>
        <v>1.6515944246931979E-2</v>
      </c>
      <c r="DF160" s="102">
        <f t="shared" si="222"/>
        <v>0.67479710128184822</v>
      </c>
      <c r="DG160" s="102">
        <f t="shared" si="223"/>
        <v>0.13857878472283458</v>
      </c>
      <c r="DH160" s="102">
        <f t="shared" si="224"/>
        <v>8.9272615730452337E-2</v>
      </c>
      <c r="DI160" s="102">
        <f t="shared" si="225"/>
        <v>2.1173101422803015E-4</v>
      </c>
      <c r="DJ160" s="102">
        <f t="shared" si="226"/>
        <v>3.9730597173803471E-3</v>
      </c>
      <c r="DK160" s="102">
        <f t="shared" si="227"/>
        <v>1.601469524939245</v>
      </c>
      <c r="DL160" s="102">
        <f t="shared" si="228"/>
        <v>5.5415591653697423E-2</v>
      </c>
      <c r="DM160" s="102">
        <f t="shared" si="229"/>
        <v>1.0533401613820019E-2</v>
      </c>
      <c r="DN160" s="102">
        <f t="shared" si="230"/>
        <v>5.9757496254197684E-2</v>
      </c>
      <c r="DO160" s="102">
        <f t="shared" si="231"/>
        <v>0.22931022194461509</v>
      </c>
      <c r="DP160" s="105">
        <f t="shared" si="232"/>
        <v>0</v>
      </c>
      <c r="DQ160" s="106">
        <f t="shared" si="233"/>
        <v>20.496045689164006</v>
      </c>
      <c r="DR160" s="106">
        <f t="shared" si="234"/>
        <v>77.969732054688521</v>
      </c>
      <c r="DS160" s="94">
        <f t="shared" si="235"/>
        <v>0</v>
      </c>
      <c r="DT160" s="106">
        <f t="shared" si="236"/>
        <v>92.999885791237574</v>
      </c>
      <c r="DU160" s="94">
        <f t="shared" si="237"/>
        <v>0</v>
      </c>
      <c r="DV160" s="106">
        <f t="shared" si="238"/>
        <v>0</v>
      </c>
      <c r="DW160" s="107">
        <f t="shared" si="239"/>
        <v>0</v>
      </c>
      <c r="DX160" s="54" t="str">
        <f t="shared" si="241"/>
        <v>Ca-Mg</v>
      </c>
      <c r="DY160" s="92" t="str">
        <f t="shared" si="242"/>
        <v>HCO3</v>
      </c>
      <c r="DZ160" s="3"/>
    </row>
    <row r="161" spans="1:130" x14ac:dyDescent="0.2">
      <c r="A161" s="40"/>
      <c r="B161" s="56" t="s">
        <v>358</v>
      </c>
      <c r="C161" s="56" t="s">
        <v>316</v>
      </c>
      <c r="D161" s="129">
        <f>COUNTIF(D$6:D$158, "Gneiss")</f>
        <v>17</v>
      </c>
      <c r="E161" s="59"/>
      <c r="F161" s="59"/>
      <c r="G161" s="130"/>
      <c r="H161" s="124"/>
      <c r="I161" s="114">
        <f>AVERAGE(I23:I39)</f>
        <v>6.6000000000000005</v>
      </c>
      <c r="J161" s="149">
        <f>AVERAGE(J23:J39)</f>
        <v>62.844705882352933</v>
      </c>
      <c r="K161" s="149">
        <f>AVERAGE(K23:K39)</f>
        <v>70.672267207058809</v>
      </c>
      <c r="L161" s="147">
        <f>AVERAGE(L23:L39)</f>
        <v>7.5964705882352934</v>
      </c>
      <c r="M161" s="124">
        <f>AVERAGE(M23:M39)</f>
        <v>428.02917905623792</v>
      </c>
      <c r="N161" s="151">
        <f>AVERAGE(N23:N39)</f>
        <v>9.7758823529411742</v>
      </c>
      <c r="O161" s="149">
        <f>AVERAGE(O23:O39)</f>
        <v>101.10199999999999</v>
      </c>
      <c r="P161" s="165">
        <f>AVERAGE(P23:P39)</f>
        <v>2.2457044444444438</v>
      </c>
      <c r="Q161" s="114">
        <f>AVERAGE(Q23:Q39)</f>
        <v>4.7058823529411766E-4</v>
      </c>
      <c r="R161" s="114">
        <f>AVERAGE(R23:R39)</f>
        <v>0.41741176470588237</v>
      </c>
      <c r="S161" s="114">
        <f>AVERAGE(S23:S39)</f>
        <v>9.4882352941176473E-2</v>
      </c>
      <c r="T161" s="114">
        <f>AVERAGE(T23:T39)</f>
        <v>0.50170588235294122</v>
      </c>
      <c r="U161" s="114">
        <f>AVERAGE(U23:U39)</f>
        <v>1.1561176470588235</v>
      </c>
      <c r="V161" s="114">
        <f>AVERAGE(V23:V39)</f>
        <v>11.857941176470588</v>
      </c>
      <c r="W161" s="114">
        <f>AVERAGE(W23:W39)</f>
        <v>6.2823529411764695E-2</v>
      </c>
      <c r="X161" s="114">
        <f>AVERAGE(X23:X39)</f>
        <v>2.8058823529411771E-2</v>
      </c>
      <c r="Y161" s="114">
        <f>AVERAGE(Y23:Y39)</f>
        <v>0.25200000000000006</v>
      </c>
      <c r="Z161" s="114">
        <f>AVERAGE(Z23:Z39)</f>
        <v>3.7647058823529413E-3</v>
      </c>
      <c r="AA161" s="114">
        <f>AVERAGE(AA23:AA39)</f>
        <v>0.12441176470588233</v>
      </c>
      <c r="AB161" s="114">
        <f>AVERAGE(AB23:AB39)</f>
        <v>1.1022941176470591</v>
      </c>
      <c r="AC161" s="114">
        <f>AVERAGE(AC23:AC39)</f>
        <v>8.1764705882352934E-2</v>
      </c>
      <c r="AD161" s="114">
        <f>AVERAGE(AD23:AD39)</f>
        <v>2.9027647058823529</v>
      </c>
      <c r="AE161" s="165">
        <f>AVERAGE(AE23:AE39)</f>
        <v>38.214442823529403</v>
      </c>
      <c r="AF161" s="114">
        <f>AVERAGE(AF23:AF39)</f>
        <v>18.312941176470588</v>
      </c>
      <c r="AG161" s="114">
        <f>AVERAGE(AG23:AG39)</f>
        <v>0.18529411764705883</v>
      </c>
      <c r="AH161" s="114">
        <f>AVERAGE(AH23:AH39)</f>
        <v>4.9411764705882363E-2</v>
      </c>
      <c r="AI161" s="114">
        <f>AVERAGE(AI23:AI39)</f>
        <v>0.10588235294117648</v>
      </c>
      <c r="AJ161" s="114">
        <f>AVERAGE(AJ23:AJ39)</f>
        <v>1.4882352941176471</v>
      </c>
      <c r="AK161" s="114">
        <f>AVERAGE(AK23:AK39)</f>
        <v>10.905882352941177</v>
      </c>
      <c r="AL161" s="114">
        <f>AVERAGE(AL23:AL39)</f>
        <v>4.7058823529411769E-3</v>
      </c>
      <c r="AM161" s="114">
        <f>AVERAGE(AM23:AM39)</f>
        <v>0.23705882352941174</v>
      </c>
      <c r="AN161" s="114">
        <f>AVERAGE(AN23:AN39)</f>
        <v>2.1923529411764706</v>
      </c>
      <c r="AO161" s="114">
        <f>AVERAGE(AO23:AO39)</f>
        <v>13.91764705882353</v>
      </c>
      <c r="AP161" s="114">
        <f>AVERAGE(AP23:AP39)</f>
        <v>2.4682352941176475</v>
      </c>
      <c r="AQ161" s="114">
        <f>AVERAGE(AQ23:AQ39)</f>
        <v>0.39352941176470596</v>
      </c>
      <c r="AR161" s="114">
        <f>AVERAGE(AR23:AR39)</f>
        <v>0.36630000000000001</v>
      </c>
      <c r="AS161" s="114">
        <f>AVERAGE(AS23:AS39)</f>
        <v>1.1764705882352942E-3</v>
      </c>
      <c r="AT161" s="114">
        <f>AVERAGE(AT23:AT39)</f>
        <v>2.8235294117647056E-2</v>
      </c>
      <c r="AU161" s="114">
        <f>AVERAGE(AU23:AU39)</f>
        <v>4.7058823529411769E-3</v>
      </c>
      <c r="AV161" s="114">
        <f>AVERAGE(AV23:AV39)</f>
        <v>0.31235294117647061</v>
      </c>
      <c r="AW161" s="114">
        <f>AVERAGE(AW23:AW39)</f>
        <v>5.145294117647059</v>
      </c>
      <c r="AX161" s="114">
        <f>AVERAGE(AX23:AX39)</f>
        <v>7.6470588235294122E-3</v>
      </c>
      <c r="AY161" s="114">
        <f>AVERAGE(AY23:AY39)</f>
        <v>0.14117647058823529</v>
      </c>
      <c r="AZ161" s="165">
        <f>AVERAGE(AZ23:AZ39)</f>
        <v>3.2776470588235291</v>
      </c>
      <c r="BA161" s="250">
        <f>AVERAGE(BA23:BA39)</f>
        <v>56.860249470588251</v>
      </c>
      <c r="BB161" s="250">
        <f>AVERAGE(BB23:BB39)</f>
        <v>1.4466295578611179</v>
      </c>
      <c r="BC161" s="165">
        <f>AVERAGE(BC23:BC39)</f>
        <v>8.0415700581038099E-2</v>
      </c>
      <c r="BD161" s="122" t="str">
        <f t="shared" si="195"/>
        <v>Ca</v>
      </c>
      <c r="BE161" s="133" t="str">
        <f t="shared" si="196"/>
        <v>HCO3</v>
      </c>
      <c r="BF161" s="123"/>
      <c r="BG161" s="101">
        <f t="shared" si="197"/>
        <v>0.41741176470588237</v>
      </c>
      <c r="BH161" s="101">
        <f t="shared" si="198"/>
        <v>1.1561176470588235</v>
      </c>
      <c r="BI161" s="101">
        <f t="shared" si="199"/>
        <v>11.857941176470588</v>
      </c>
      <c r="BJ161" s="101">
        <f t="shared" si="200"/>
        <v>38.214442823529403</v>
      </c>
      <c r="BK161" s="101">
        <f t="shared" si="201"/>
        <v>2.9027647058823529</v>
      </c>
      <c r="BL161" s="102">
        <f t="shared" si="202"/>
        <v>0.25200000000000006</v>
      </c>
      <c r="BM161" s="101">
        <f t="shared" si="203"/>
        <v>4.7058823529411766E-4</v>
      </c>
      <c r="BN161" s="101">
        <f t="shared" si="204"/>
        <v>0.50170588235294122</v>
      </c>
      <c r="BO161" s="101">
        <f t="shared" si="205"/>
        <v>6.2823529411764695E-2</v>
      </c>
      <c r="BP161" s="101">
        <f t="shared" si="206"/>
        <v>9.4882352941176473E-2</v>
      </c>
      <c r="BQ161" s="101">
        <f t="shared" si="207"/>
        <v>1.4882352941176472E-3</v>
      </c>
      <c r="BR161" s="101">
        <f t="shared" si="208"/>
        <v>1.0905882352941177E-2</v>
      </c>
      <c r="BS161" s="101">
        <f t="shared" si="209"/>
        <v>1.1022941176470591</v>
      </c>
      <c r="BT161" s="101">
        <f t="shared" si="210"/>
        <v>3.7647058823529413E-3</v>
      </c>
      <c r="BU161" s="101">
        <f t="shared" si="211"/>
        <v>8.1764705882352934E-2</v>
      </c>
      <c r="BV161" s="101">
        <f t="shared" si="212"/>
        <v>2.8058823529411771E-2</v>
      </c>
      <c r="BW161" s="103">
        <f t="shared" si="213"/>
        <v>0.12441176470588233</v>
      </c>
      <c r="BX161" s="101">
        <f>BG161/Constants!C$6*Constants!D$6</f>
        <v>1.8156389559973656E-2</v>
      </c>
      <c r="BY161" s="101">
        <f>BH161/Constants!C$9*Constants!D$9</f>
        <v>9.5134140881203325E-2</v>
      </c>
      <c r="BZ161" s="101">
        <f>BI161/Constants!C$10*Constants!D$10</f>
        <v>0.59174315966218805</v>
      </c>
      <c r="CA161" s="101">
        <f>BJ161/Constants!C$21*Constants!D$21</f>
        <v>0.6262907090558123</v>
      </c>
      <c r="CB161" s="101">
        <f>BK161/Constants!C$20*Constants!D$20</f>
        <v>6.0434856143438818E-2</v>
      </c>
      <c r="CC161" s="102">
        <f>BL161/Constants!C$15*Constants!D$15</f>
        <v>7.1080021436831873E-3</v>
      </c>
      <c r="CD161" s="102">
        <f>BM161/Constants!C$5*Constants!D$5</f>
        <v>6.7808103068316657E-5</v>
      </c>
      <c r="CE161" s="101">
        <f>BN161/Constants!C$8*Constants!D$8</f>
        <v>1.2831910398992825E-2</v>
      </c>
      <c r="CF161" s="102">
        <f>BO161/Constants!C$11*Constants!D$11</f>
        <v>1.4339997583146472E-3</v>
      </c>
      <c r="CG161" s="102">
        <f>BP161/Constants!C$7*Constants!D$7</f>
        <v>5.2600496133879838E-3</v>
      </c>
      <c r="CH161" s="101">
        <f>BQ161/Constants!C$13*Constants!D$13</f>
        <v>5.4270591452918123E-5</v>
      </c>
      <c r="CI161" s="101">
        <f>BR161/Constants!C$12*Constants!D$12</f>
        <v>3.9057685926909041E-4</v>
      </c>
      <c r="CJ161" s="101">
        <f>BS161/Constants!C$18*Constants!D$18</f>
        <v>1.7777532382877145E-2</v>
      </c>
      <c r="CK161" s="101">
        <f>BT161/Constants!D$18*Constants!E$18</f>
        <v>4.329411764705882E-3</v>
      </c>
      <c r="CL161" s="101">
        <f>BU161/Constants!C$19*Constants!D$19</f>
        <v>2.5828209086847069E-3</v>
      </c>
      <c r="CM161" s="102">
        <f>BV161/Constants!C$14/Constants!D$14</f>
        <v>1.4769045566685496E-3</v>
      </c>
      <c r="CN161" s="102">
        <f>BW161/Constants!C$17/Constants!D$17</f>
        <v>1.5570154773964049E-3</v>
      </c>
      <c r="CO161" s="217">
        <f t="shared" si="245"/>
        <v>0.48596449249671914</v>
      </c>
      <c r="CP161" s="104">
        <f t="shared" si="214"/>
        <v>8.0415700581038099E-2</v>
      </c>
      <c r="CQ161" s="106">
        <f>R161*Constants!E$6</f>
        <v>0.90160941176470599</v>
      </c>
      <c r="CR161" s="106">
        <f>T161*Constants!E$8</f>
        <v>0.9231388235294119</v>
      </c>
      <c r="CS161" s="106">
        <f>U161*Constants!E$9</f>
        <v>4.4163694117647054</v>
      </c>
      <c r="CT161" s="106">
        <f>V161*Constants!E$10</f>
        <v>30.83064705882353</v>
      </c>
      <c r="CU161" s="106">
        <f>AE161*Constants!E$21</f>
        <v>27.323326618823522</v>
      </c>
      <c r="CV161" s="106">
        <f>AB161*Constants!E$18</f>
        <v>1.2676382352941178</v>
      </c>
      <c r="CW161" s="106">
        <f>AD161*Constants!E$20</f>
        <v>4.4702576470588236</v>
      </c>
      <c r="CX161" s="107">
        <f>Y161*Constants!E$15</f>
        <v>0.5392800000000002</v>
      </c>
      <c r="CY161" s="218">
        <f t="shared" si="215"/>
        <v>2.5040798585266515</v>
      </c>
      <c r="CZ161" s="102">
        <f t="shared" si="216"/>
        <v>13.120641923437768</v>
      </c>
      <c r="DA161" s="102">
        <f t="shared" si="217"/>
        <v>81.611606902157462</v>
      </c>
      <c r="DB161" s="102">
        <f t="shared" si="218"/>
        <v>86.797091560483565</v>
      </c>
      <c r="DC161" s="102">
        <f t="shared" si="219"/>
        <v>8.3756148163763502</v>
      </c>
      <c r="DD161" s="102">
        <f t="shared" si="220"/>
        <v>0.98509191331848867</v>
      </c>
      <c r="DE161" s="102">
        <f t="shared" si="221"/>
        <v>9.3519091214364393E-3</v>
      </c>
      <c r="DF161" s="102">
        <f t="shared" si="222"/>
        <v>1.7697421764607282</v>
      </c>
      <c r="DG161" s="102">
        <f t="shared" si="223"/>
        <v>0.19777334585527612</v>
      </c>
      <c r="DH161" s="102">
        <f t="shared" si="224"/>
        <v>0.72545173412521025</v>
      </c>
      <c r="DI161" s="102">
        <f t="shared" si="225"/>
        <v>7.4848523446077739E-3</v>
      </c>
      <c r="DJ161" s="102">
        <f t="shared" si="226"/>
        <v>5.3867297970871857E-2</v>
      </c>
      <c r="DK161" s="102">
        <f t="shared" si="227"/>
        <v>2.4637729470429366</v>
      </c>
      <c r="DL161" s="102">
        <f t="shared" si="228"/>
        <v>0.60000945872362166</v>
      </c>
      <c r="DM161" s="102">
        <f t="shared" si="229"/>
        <v>0.35795093181792642</v>
      </c>
      <c r="DN161" s="102">
        <f t="shared" si="230"/>
        <v>0.20468293426309098</v>
      </c>
      <c r="DO161" s="102">
        <f t="shared" si="231"/>
        <v>0.21578543797401645</v>
      </c>
      <c r="DP161" s="105">
        <f t="shared" si="232"/>
        <v>0</v>
      </c>
      <c r="DQ161" s="106">
        <f t="shared" si="233"/>
        <v>0</v>
      </c>
      <c r="DR161" s="106">
        <f t="shared" si="234"/>
        <v>81.611606902157462</v>
      </c>
      <c r="DS161" s="94">
        <f t="shared" si="235"/>
        <v>0</v>
      </c>
      <c r="DT161" s="106">
        <f t="shared" si="236"/>
        <v>86.797091560483565</v>
      </c>
      <c r="DU161" s="94">
        <f t="shared" si="237"/>
        <v>0</v>
      </c>
      <c r="DV161" s="106">
        <f t="shared" si="238"/>
        <v>0</v>
      </c>
      <c r="DW161" s="107">
        <f t="shared" si="239"/>
        <v>0</v>
      </c>
      <c r="DX161" s="54" t="str">
        <f t="shared" si="241"/>
        <v>Ca</v>
      </c>
      <c r="DY161" s="92" t="str">
        <f t="shared" si="242"/>
        <v>HCO3</v>
      </c>
    </row>
    <row r="162" spans="1:130" x14ac:dyDescent="0.2">
      <c r="A162" s="39"/>
      <c r="B162" s="56" t="s">
        <v>358</v>
      </c>
      <c r="C162" s="56" t="s">
        <v>317</v>
      </c>
      <c r="D162" s="129">
        <f>COUNTIF(D$6:D$158, "Phyllite")</f>
        <v>19</v>
      </c>
      <c r="E162" s="57"/>
      <c r="F162" s="57"/>
      <c r="G162" s="131"/>
      <c r="H162" s="114"/>
      <c r="I162" s="114">
        <f>AVERAGE(I40:I58)</f>
        <v>8.7736842105263158</v>
      </c>
      <c r="J162" s="149">
        <f>AVERAGE(J40:J58)</f>
        <v>156.87894736842105</v>
      </c>
      <c r="K162" s="149">
        <f>AVERAGE(K40:K58)</f>
        <v>181.02182994978952</v>
      </c>
      <c r="L162" s="147">
        <f>AVERAGE(L40:L58)</f>
        <v>7.9305263157894741</v>
      </c>
      <c r="M162" s="124">
        <f>AVERAGE(M40:M58)</f>
        <v>341.3803007518797</v>
      </c>
      <c r="N162" s="151">
        <f>AVERAGE(N40:N58)</f>
        <v>7.181578947368422</v>
      </c>
      <c r="O162" s="149">
        <f>AVERAGE(O40:O58)</f>
        <v>88.053636363636372</v>
      </c>
      <c r="P162" s="165">
        <f>AVERAGE(P40:P58)</f>
        <v>1.1093148148148149</v>
      </c>
      <c r="Q162" s="114">
        <f>AVERAGE(Q40:Q58)</f>
        <v>2.631578947368421E-3</v>
      </c>
      <c r="R162" s="114">
        <f>AVERAGE(R40:R58)</f>
        <v>1.0038947368421052</v>
      </c>
      <c r="S162" s="114">
        <f>AVERAGE(S40:S58)</f>
        <v>0.14000000000000001</v>
      </c>
      <c r="T162" s="114">
        <f>AVERAGE(T40:T58)</f>
        <v>0.4227894736842106</v>
      </c>
      <c r="U162" s="114">
        <f>AVERAGE(U40:U58)</f>
        <v>9.9615789473684231</v>
      </c>
      <c r="V162" s="114">
        <f>AVERAGE(V40:V58)</f>
        <v>18.930947368421052</v>
      </c>
      <c r="W162" s="114">
        <f>AVERAGE(W40:W58)</f>
        <v>8.4684210526315792E-2</v>
      </c>
      <c r="X162" s="114">
        <f>AVERAGE(X40:X58)</f>
        <v>6.4894736842105269E-2</v>
      </c>
      <c r="Y162" s="114">
        <f>AVERAGE(Y40:Y58)</f>
        <v>0.81647368421052624</v>
      </c>
      <c r="Z162" s="114">
        <f>AVERAGE(Z40:Z58)</f>
        <v>1.3157894736842105E-2</v>
      </c>
      <c r="AA162" s="114">
        <f>AVERAGE(AA40:AA58)</f>
        <v>0.28999999999999998</v>
      </c>
      <c r="AB162" s="114">
        <f>AVERAGE(AB40:AB58)</f>
        <v>0.5911578947368421</v>
      </c>
      <c r="AC162" s="114">
        <f>AVERAGE(AC40:AC58)</f>
        <v>6.2894736842105267E-2</v>
      </c>
      <c r="AD162" s="114">
        <f>AVERAGE(AD40:AD58)</f>
        <v>17.58094736842105</v>
      </c>
      <c r="AE162" s="165">
        <f>AVERAGE(AE40:AE58)</f>
        <v>85.734329705263164</v>
      </c>
      <c r="AF162" s="114">
        <f>AVERAGE(AF40:AF58)</f>
        <v>3.751052631578947</v>
      </c>
      <c r="AG162" s="114">
        <f>AVERAGE(AG40:AG58)</f>
        <v>3.4736842105263156E-2</v>
      </c>
      <c r="AH162" s="114">
        <f>AVERAGE(AH40:AH58)</f>
        <v>1.578947368421053E-2</v>
      </c>
      <c r="AI162" s="114">
        <f>AVERAGE(AI40:AI58)</f>
        <v>8.7368421052631581E-2</v>
      </c>
      <c r="AJ162" s="114">
        <f>AVERAGE(AJ40:AJ58)</f>
        <v>4.7973684210526324</v>
      </c>
      <c r="AK162" s="114">
        <f>AVERAGE(AK40:AK58)</f>
        <v>7.7047368421052642</v>
      </c>
      <c r="AL162" s="114">
        <f>AVERAGE(AL40:AL58)</f>
        <v>2.8421052631578948E-2</v>
      </c>
      <c r="AM162" s="114">
        <f>AVERAGE(AM40:AM58)</f>
        <v>0.64315789473684226</v>
      </c>
      <c r="AN162" s="114">
        <f>AVERAGE(AN40:AN58)</f>
        <v>3.6099999999999994</v>
      </c>
      <c r="AO162" s="114">
        <f>AVERAGE(AO40:AO58)</f>
        <v>3.0610526315789479</v>
      </c>
      <c r="AP162" s="114">
        <f>AVERAGE(AP40:AP58)</f>
        <v>4.3763157894736837</v>
      </c>
      <c r="AQ162" s="114">
        <f>AVERAGE(AQ40:AQ58)</f>
        <v>0.18684210526315789</v>
      </c>
      <c r="AR162" s="114">
        <f>AVERAGE(AR40:AR58)</f>
        <v>1.3749999999999999E-3</v>
      </c>
      <c r="AS162" s="114">
        <f>AVERAGE(AS40:AS58)</f>
        <v>1.0526315789473684E-3</v>
      </c>
      <c r="AT162" s="114">
        <f>AVERAGE(AT40:AT58)</f>
        <v>7.3684210526315796E-3</v>
      </c>
      <c r="AU162" s="114">
        <f>AVERAGE(AU40:AU58)</f>
        <v>2.1052631578947368E-3</v>
      </c>
      <c r="AV162" s="114">
        <f>AVERAGE(AV40:AV58)</f>
        <v>0.72526315789473672</v>
      </c>
      <c r="AW162" s="114">
        <f>AVERAGE(AW40:AW58)</f>
        <v>8.9047368421052635</v>
      </c>
      <c r="AX162" s="114">
        <f>AVERAGE(AX40:AX58)</f>
        <v>2.1052631578947368E-3</v>
      </c>
      <c r="AY162" s="114">
        <f>AVERAGE(AY40:AY58)</f>
        <v>9.8947368421052631E-2</v>
      </c>
      <c r="AZ162" s="165">
        <f>AVERAGE(AZ40:AZ58)</f>
        <v>0.553684210526316</v>
      </c>
      <c r="BA162" s="250">
        <f>AVERAGE(BA40:BA58)</f>
        <v>135.73897473157894</v>
      </c>
      <c r="BB162" s="250">
        <f>AVERAGE(BB40:BB58)</f>
        <v>3.6572696148660895</v>
      </c>
      <c r="BC162" s="165">
        <f>AVERAGE(BC40:BC58)</f>
        <v>3.1314873944304823E-3</v>
      </c>
      <c r="BD162" s="122" t="str">
        <f t="shared" si="195"/>
        <v>Ca-Mg</v>
      </c>
      <c r="BE162" s="133" t="str">
        <f t="shared" si="196"/>
        <v>HCO3-SO4</v>
      </c>
      <c r="BF162" s="123"/>
      <c r="BG162" s="101">
        <f t="shared" ref="BG162:BG165" si="246">IF(ISNUMBER(R162),R162,0)</f>
        <v>1.0038947368421052</v>
      </c>
      <c r="BH162" s="101">
        <f t="shared" ref="BH162:BH165" si="247">IF(ISNUMBER(U162),U162,0)</f>
        <v>9.9615789473684231</v>
      </c>
      <c r="BI162" s="101">
        <f t="shared" ref="BI162:BI165" si="248">IF(ISNUMBER(V162),V162,0)</f>
        <v>18.930947368421052</v>
      </c>
      <c r="BJ162" s="101">
        <f t="shared" ref="BJ162:BJ165" si="249">IF(ISNUMBER(AE162),AE162,0)</f>
        <v>85.734329705263164</v>
      </c>
      <c r="BK162" s="101">
        <f t="shared" ref="BK162:BK165" si="250">IF(ISNUMBER(AD162),AD162,0)</f>
        <v>17.58094736842105</v>
      </c>
      <c r="BL162" s="102">
        <f t="shared" ref="BL162:BL165" si="251">IF(ISNUMBER(Y162),Y162,0)</f>
        <v>0.81647368421052624</v>
      </c>
      <c r="BM162" s="101">
        <f t="shared" ref="BM162:BM165" si="252">IF(ISNUMBER(Q162),Q162,0)</f>
        <v>2.631578947368421E-3</v>
      </c>
      <c r="BN162" s="101">
        <f t="shared" ref="BN162:BN165" si="253">IF(ISNUMBER(T162),T162,0)</f>
        <v>0.4227894736842106</v>
      </c>
      <c r="BO162" s="101">
        <f t="shared" ref="BO162:BO165" si="254">IF(ISNUMBER(W162),W162,0)</f>
        <v>8.4684210526315792E-2</v>
      </c>
      <c r="BP162" s="101">
        <f t="shared" ref="BP162:BP165" si="255">IF(ISNUMBER(S162),S162,0)</f>
        <v>0.14000000000000001</v>
      </c>
      <c r="BQ162" s="101">
        <f t="shared" ref="BQ162:BQ165" si="256">IF(ISNUMBER(AJ162),AJ162,0)/1000</f>
        <v>4.7973684210526326E-3</v>
      </c>
      <c r="BR162" s="101">
        <f t="shared" ref="BR162:BR165" si="257">IF(ISNUMBER(AK162),AK162,0)/1000</f>
        <v>7.7047368421052642E-3</v>
      </c>
      <c r="BS162" s="101">
        <f t="shared" ref="BS162:BS165" si="258">IF(ISNUMBER(AB162),AB162,0)</f>
        <v>0.5911578947368421</v>
      </c>
      <c r="BT162" s="101">
        <f t="shared" ref="BT162:BT165" si="259">IF(ISNUMBER(Z162),Z162,0)</f>
        <v>1.3157894736842105E-2</v>
      </c>
      <c r="BU162" s="101">
        <f t="shared" ref="BU162:BU165" si="260">IF(ISNUMBER(AC162),AC162,0)</f>
        <v>6.2894736842105267E-2</v>
      </c>
      <c r="BV162" s="101">
        <f t="shared" ref="BV162:BV165" si="261">IF(ISNUMBER(X162),X162,0)</f>
        <v>6.4894736842105269E-2</v>
      </c>
      <c r="BW162" s="103">
        <f t="shared" ref="BW162:BW165" si="262">IF(ISNUMBER(AA162),AA162,0)</f>
        <v>0.28999999999999998</v>
      </c>
      <c r="BX162" s="101">
        <f>BG162/Constants!C$6*Constants!D$6</f>
        <v>4.3666962602637048E-2</v>
      </c>
      <c r="BY162" s="101">
        <f>BH162/Constants!C$9*Constants!D$9</f>
        <v>0.81971437542632575</v>
      </c>
      <c r="BZ162" s="101">
        <f>BI162/Constants!C$10*Constants!D$10</f>
        <v>0.94470519329412894</v>
      </c>
      <c r="CA162" s="101">
        <f>BJ162/Constants!C$21*Constants!D$21</f>
        <v>1.405086929815792</v>
      </c>
      <c r="CB162" s="101">
        <f>BK162/Constants!C$20*Constants!D$20</f>
        <v>0.36603105409224923</v>
      </c>
      <c r="CC162" s="102">
        <f>BL162/Constants!C$15*Constants!D$15</f>
        <v>2.3029748800116386E-2</v>
      </c>
      <c r="CD162" s="102">
        <f>BM162/Constants!C$5*Constants!D$5</f>
        <v>3.7919005005308657E-4</v>
      </c>
      <c r="CE162" s="101">
        <f>BN162/Constants!C$8*Constants!D$8</f>
        <v>1.0813500169680282E-2</v>
      </c>
      <c r="CF162" s="102">
        <f>BO162/Constants!C$11*Constants!D$11</f>
        <v>1.9329881425773977E-3</v>
      </c>
      <c r="CG162" s="102">
        <f>BP162/Constants!C$7*Constants!D$7</f>
        <v>7.7612635337032882E-3</v>
      </c>
      <c r="CH162" s="101">
        <f>BQ162/Constants!C$13*Constants!D$13</f>
        <v>1.7494278133111979E-4</v>
      </c>
      <c r="CI162" s="101">
        <f>BR162/Constants!C$12*Constants!D$12</f>
        <v>2.7593291582434469E-4</v>
      </c>
      <c r="CJ162" s="101">
        <f>BS162/Constants!C$18*Constants!D$18</f>
        <v>9.5340512562207529E-3</v>
      </c>
      <c r="CK162" s="101">
        <f>BT162/Constants!D$18*Constants!E$18</f>
        <v>1.513157894736842E-2</v>
      </c>
      <c r="CL162" s="101">
        <f>BU162/Constants!C$19*Constants!D$19</f>
        <v>1.9867477001109368E-3</v>
      </c>
      <c r="CM162" s="102">
        <f>BV162/Constants!C$14/Constants!D$14</f>
        <v>3.4158001116991574E-3</v>
      </c>
      <c r="CN162" s="102">
        <f>BW162/Constants!C$17/Constants!D$17</f>
        <v>3.6293552262715257E-3</v>
      </c>
      <c r="CO162" s="217">
        <f t="shared" si="245"/>
        <v>8.6353106700920654E-2</v>
      </c>
      <c r="CP162" s="104">
        <f t="shared" ref="CP162:CP165" si="263">ABS(BC162)</f>
        <v>3.1314873944304823E-3</v>
      </c>
      <c r="CQ162" s="106">
        <f>R162*Constants!E$6</f>
        <v>2.1684126315789474</v>
      </c>
      <c r="CR162" s="106">
        <f>T162*Constants!E$8</f>
        <v>0.77793263157894754</v>
      </c>
      <c r="CS162" s="106">
        <f>U162*Constants!E$9</f>
        <v>38.053231578947376</v>
      </c>
      <c r="CT162" s="106">
        <f>V162*Constants!E$10</f>
        <v>49.220463157894734</v>
      </c>
      <c r="CU162" s="106">
        <f>AE162*Constants!E$21</f>
        <v>61.300045739263162</v>
      </c>
      <c r="CV162" s="106">
        <f>AB162*Constants!E$18</f>
        <v>0.67983157894736834</v>
      </c>
      <c r="CW162" s="106">
        <f>AD162*Constants!E$20</f>
        <v>27.07465894736842</v>
      </c>
      <c r="CX162" s="107">
        <f>Y162*Constants!E$15</f>
        <v>1.7472536842105262</v>
      </c>
      <c r="CY162" s="218">
        <f t="shared" ref="CY162:CY165" si="264">BX162/SUM($BX162:$BZ162,$CD162:$CI162)*100</f>
        <v>2.3869236587183869</v>
      </c>
      <c r="CZ162" s="102">
        <f t="shared" ref="CZ162:CZ165" si="265">BY162/SUM($BX162:$BZ162,$CD162:$CI162)*100</f>
        <v>44.807229985318557</v>
      </c>
      <c r="DA162" s="102">
        <f t="shared" ref="DA162:DA165" si="266">BZ162/SUM($BX162:$BZ162,$CD162:$CI162)*100</f>
        <v>51.639478497909252</v>
      </c>
      <c r="DB162" s="102">
        <f t="shared" ref="DB162:DB165" si="267">CA162/SUM($CA162:$CC162,$CJ162:$CN162)*100</f>
        <v>76.871218586746579</v>
      </c>
      <c r="DC162" s="102">
        <f t="shared" ref="DC162:DC165" si="268">CB162/SUM($CA162:$CC162,$CJ162:$CN162)*100</f>
        <v>20.025275711838962</v>
      </c>
      <c r="DD162" s="102">
        <f t="shared" ref="DD162:DD165" si="269">CC162/SUM($CA162:$CC162,$CJ162:$CN162)*100</f>
        <v>1.2599397350053654</v>
      </c>
      <c r="DE162" s="102">
        <f t="shared" ref="DE162:DE165" si="270">CD162/SUM($BX162:$BZ162,$CD162:$CI162)*100</f>
        <v>2.0727287809289091E-2</v>
      </c>
      <c r="DF162" s="102">
        <f t="shared" ref="DF162:DF165" si="271">CE162/SUM($BX162:$BZ162,$CD162:$CI162)*100</f>
        <v>0.5910875831562058</v>
      </c>
      <c r="DG162" s="102">
        <f t="shared" ref="DG162:DG165" si="272">CF162/SUM($BX162:$BZ162,$CD162:$CI162)*100</f>
        <v>0.10566100444232565</v>
      </c>
      <c r="DH162" s="102">
        <f t="shared" ref="DH162:DH165" si="273">CG162/SUM($BX162:$BZ162,$CD162:$CI162)*100</f>
        <v>0.42424621375029853</v>
      </c>
      <c r="DI162" s="102">
        <f t="shared" ref="DI162:DI165" si="274">CH162/SUM($BX162:$BZ162,$CD162:$CI162)*100</f>
        <v>9.5627229097915278E-3</v>
      </c>
      <c r="DJ162" s="102">
        <f t="shared" ref="DJ162:DJ165" si="275">CI162/SUM($BX162:$BZ162,$CD162:$CI162)*100</f>
        <v>1.5083045985902916E-2</v>
      </c>
      <c r="DK162" s="102">
        <f t="shared" ref="DK162:DK165" si="276">CJ162/SUM($CA162:$CC162,$CJ162:$CN162)*100</f>
        <v>0.52160056618722828</v>
      </c>
      <c r="DL162" s="102">
        <f t="shared" ref="DL162:DL165" si="277">CK162/SUM($CA162:$CC162,$CJ162:$CN162)*100</f>
        <v>0.8278369744555697</v>
      </c>
      <c r="DM162" s="102">
        <f t="shared" ref="DM162:DM165" si="278">CL162/SUM($CA162:$CC162,$CJ162:$CN162)*100</f>
        <v>0.10869342920438814</v>
      </c>
      <c r="DN162" s="102">
        <f t="shared" ref="DN162:DN165" si="279">CM162/SUM($CA162:$CC162,$CJ162:$CN162)*100</f>
        <v>0.18687578075292705</v>
      </c>
      <c r="DO162" s="102">
        <f t="shared" ref="DO162:DO165" si="280">CN162/SUM($CA162:$CC162,$CJ162:$CN162)*100</f>
        <v>0.19855921580897901</v>
      </c>
      <c r="DP162" s="105">
        <f t="shared" ref="DP162:DP165" si="281">IF(CY162&gt;20,CY162,0)</f>
        <v>0</v>
      </c>
      <c r="DQ162" s="106">
        <f t="shared" ref="DQ162:DQ165" si="282">IF(CZ162&gt;20,CZ162,0)</f>
        <v>44.807229985318557</v>
      </c>
      <c r="DR162" s="106">
        <f t="shared" ref="DR162:DR165" si="283">IF(DA162&gt;20,DA162,0)</f>
        <v>51.639478497909252</v>
      </c>
      <c r="DS162" s="94">
        <f t="shared" ref="DS162:DS165" si="284">IF(DF162&gt;20,DF162,IF(DI162&gt;20,DI162,IF(DJ162&gt;20,DJ162,0)))</f>
        <v>0</v>
      </c>
      <c r="DT162" s="106">
        <f t="shared" ref="DT162:DT165" si="285">IF(DB162&gt;20,DB162,0)</f>
        <v>76.871218586746579</v>
      </c>
      <c r="DU162" s="94">
        <f t="shared" si="237"/>
        <v>0</v>
      </c>
      <c r="DV162" s="106">
        <f t="shared" ref="DV162:DV165" si="286">IF(DC162&gt;20,DC162,0)</f>
        <v>20.025275711838962</v>
      </c>
      <c r="DW162" s="107">
        <f t="shared" ref="DW162:DW165" si="287">IF(DD162&gt;20,DD162,0)</f>
        <v>0</v>
      </c>
      <c r="DX162" s="54" t="str">
        <f t="shared" si="241"/>
        <v>Ca-Mg</v>
      </c>
      <c r="DY162" s="92" t="str">
        <f t="shared" si="242"/>
        <v>HCO3-SO4</v>
      </c>
    </row>
    <row r="163" spans="1:130" s="1" customFormat="1" x14ac:dyDescent="0.2">
      <c r="A163" s="40"/>
      <c r="B163" s="56" t="s">
        <v>358</v>
      </c>
      <c r="C163" s="56" t="s">
        <v>318</v>
      </c>
      <c r="D163" s="129">
        <f>COUNTIF(D$6:D$158, "Marble")</f>
        <v>25</v>
      </c>
      <c r="E163" s="57"/>
      <c r="F163" s="57"/>
      <c r="G163" s="131"/>
      <c r="H163" s="124"/>
      <c r="I163" s="114">
        <f>AVERAGE(I59:I83)</f>
        <v>8.3659999999999997</v>
      </c>
      <c r="J163" s="149">
        <f>AVERAGE(J57:J83)</f>
        <v>239.53703703703704</v>
      </c>
      <c r="K163" s="149">
        <f>AVERAGE(K59:K83)</f>
        <v>275.01086708719993</v>
      </c>
      <c r="L163" s="147">
        <f>AVERAGE(L59:L83)</f>
        <v>7.9224000000000014</v>
      </c>
      <c r="M163" s="124">
        <f>AVERAGE(M59:M83)</f>
        <v>401.19893626373624</v>
      </c>
      <c r="N163" s="151">
        <f>AVERAGE(N59:N83)</f>
        <v>9.6214285714285719</v>
      </c>
      <c r="O163" s="149">
        <f>AVERAGE(O59:O83)</f>
        <v>101.93470588235293</v>
      </c>
      <c r="P163" s="165">
        <f>AVERAGE(P59:P83)</f>
        <v>2.5971500000000005</v>
      </c>
      <c r="Q163" s="114">
        <f>AVERAGE(Q59:Q83)</f>
        <v>2.0400000000000001E-3</v>
      </c>
      <c r="R163" s="114">
        <f>AVERAGE(R59:R83)</f>
        <v>0.53999999999999981</v>
      </c>
      <c r="S163" s="114">
        <f>AVERAGE(S59:S83)</f>
        <v>8.879999999999999E-2</v>
      </c>
      <c r="T163" s="114">
        <f>AVERAGE(T59:T83)</f>
        <v>0.53292000000000006</v>
      </c>
      <c r="U163" s="114">
        <f>AVERAGE(U59:U83)</f>
        <v>5.4926399999999997</v>
      </c>
      <c r="V163" s="114">
        <f>AVERAGE(V59:V83)</f>
        <v>46.932919999999996</v>
      </c>
      <c r="W163" s="114">
        <f>AVERAGE(W59:W83)</f>
        <v>0.15884000000000001</v>
      </c>
      <c r="X163" s="114">
        <f>AVERAGE(X59:X83)</f>
        <v>3.3160000000000009E-2</v>
      </c>
      <c r="Y163" s="114">
        <f>AVERAGE(Y59:Y83)</f>
        <v>0.71611999999999976</v>
      </c>
      <c r="Z163" s="114">
        <f>AVERAGE(Z59:Z83)</f>
        <v>7.2400000000000016E-3</v>
      </c>
      <c r="AA163" s="114">
        <f>AVERAGE(AA59:AA83)</f>
        <v>0.53015999999999996</v>
      </c>
      <c r="AB163" s="114">
        <f>AVERAGE(AB59:AB83)</f>
        <v>1.6683999999999997</v>
      </c>
      <c r="AC163" s="114">
        <f>AVERAGE(AC59:AC83)</f>
        <v>2.3200000000000002E-2</v>
      </c>
      <c r="AD163" s="114">
        <f>AVERAGE(AD59:AD83)</f>
        <v>7.1885600000000007</v>
      </c>
      <c r="AE163" s="165">
        <f>AVERAGE(AE59:AE83)</f>
        <v>161.30752208000001</v>
      </c>
      <c r="AF163" s="114">
        <f>AVERAGE(AF59:AF83)</f>
        <v>3.0700000000000012</v>
      </c>
      <c r="AG163" s="114">
        <f>AVERAGE(AG59:AG83)</f>
        <v>0.11200000000000002</v>
      </c>
      <c r="AH163" s="114">
        <f>AVERAGE(AH59:AH83)</f>
        <v>4.4400000000000016E-2</v>
      </c>
      <c r="AI163" s="114">
        <f>AVERAGE(AI59:AI83)</f>
        <v>0.14199999999999999</v>
      </c>
      <c r="AJ163" s="114">
        <f>AVERAGE(AJ59:AJ83)</f>
        <v>3.2400000000000012E-2</v>
      </c>
      <c r="AK163" s="114">
        <f>AVERAGE(AK59:AK83)</f>
        <v>2.9740000000000002</v>
      </c>
      <c r="AL163" s="114">
        <f>AVERAGE(AL59:AL83)</f>
        <v>4.3999999999999994E-3</v>
      </c>
      <c r="AM163" s="114">
        <f>AVERAGE(AM59:AM83)</f>
        <v>0.40800000000000003</v>
      </c>
      <c r="AN163" s="114">
        <f>AVERAGE(AN59:AN83)</f>
        <v>1.6151999999999995</v>
      </c>
      <c r="AO163" s="114">
        <f>AVERAGE(AO59:AO83)</f>
        <v>1.9136000000000002</v>
      </c>
      <c r="AP163" s="114">
        <f>AVERAGE(AP59:AP83)</f>
        <v>1.974</v>
      </c>
      <c r="AQ163" s="114">
        <f>AVERAGE(AQ59:AQ83)</f>
        <v>0.25240000000000001</v>
      </c>
      <c r="AR163" s="114">
        <f>AVERAGE(AR59:AR83)</f>
        <v>0.4782857142857142</v>
      </c>
      <c r="AS163" s="114">
        <f>AVERAGE(AS59:AS83)</f>
        <v>1.3600000000000001E-2</v>
      </c>
      <c r="AT163" s="114">
        <f>AVERAGE(AT59:AT83)</f>
        <v>1.1600000000000001E-2</v>
      </c>
      <c r="AU163" s="114">
        <f>AVERAGE(AU59:AU83)</f>
        <v>2.8000000000000004E-3</v>
      </c>
      <c r="AV163" s="114">
        <f>AVERAGE(AV59:AV83)</f>
        <v>0.31679999999999997</v>
      </c>
      <c r="AW163" s="114">
        <f>AVERAGE(AW59:AW83)</f>
        <v>13.3324</v>
      </c>
      <c r="AX163" s="114">
        <f>AVERAGE(AX59:AX83)</f>
        <v>8.0000000000000004E-4</v>
      </c>
      <c r="AY163" s="114">
        <f>AVERAGE(AY59:AY83)</f>
        <v>6.4400000000000013E-2</v>
      </c>
      <c r="AZ163" s="165">
        <f>AVERAGE(AZ59:AZ83)</f>
        <v>1.9288000000000003</v>
      </c>
      <c r="BA163" s="250">
        <f>AVERAGE(BA59:BA83)</f>
        <v>225.25113744000001</v>
      </c>
      <c r="BB163" s="250">
        <f>AVERAGE(BB59:BB83)</f>
        <v>5.6979786798261145</v>
      </c>
      <c r="BC163" s="165">
        <f>AVERAGE(BC59:BC83)</f>
        <v>-0.29379030096520992</v>
      </c>
      <c r="BD163" s="122" t="str">
        <f t="shared" si="195"/>
        <v>Ca</v>
      </c>
      <c r="BE163" s="133" t="str">
        <f t="shared" si="196"/>
        <v>HCO3</v>
      </c>
      <c r="BF163" s="123"/>
      <c r="BG163" s="101">
        <f t="shared" si="246"/>
        <v>0.53999999999999981</v>
      </c>
      <c r="BH163" s="101">
        <f t="shared" si="247"/>
        <v>5.4926399999999997</v>
      </c>
      <c r="BI163" s="101">
        <f t="shared" si="248"/>
        <v>46.932919999999996</v>
      </c>
      <c r="BJ163" s="101">
        <f t="shared" si="249"/>
        <v>161.30752208000001</v>
      </c>
      <c r="BK163" s="101">
        <f t="shared" si="250"/>
        <v>7.1885600000000007</v>
      </c>
      <c r="BL163" s="102">
        <f t="shared" si="251"/>
        <v>0.71611999999999976</v>
      </c>
      <c r="BM163" s="101">
        <f t="shared" si="252"/>
        <v>2.0400000000000001E-3</v>
      </c>
      <c r="BN163" s="101">
        <f t="shared" si="253"/>
        <v>0.53292000000000006</v>
      </c>
      <c r="BO163" s="101">
        <f t="shared" si="254"/>
        <v>0.15884000000000001</v>
      </c>
      <c r="BP163" s="101">
        <f t="shared" si="255"/>
        <v>8.879999999999999E-2</v>
      </c>
      <c r="BQ163" s="101">
        <f t="shared" si="256"/>
        <v>3.2400000000000015E-5</v>
      </c>
      <c r="BR163" s="101">
        <f t="shared" si="257"/>
        <v>2.9740000000000001E-3</v>
      </c>
      <c r="BS163" s="101">
        <f t="shared" si="258"/>
        <v>1.6683999999999997</v>
      </c>
      <c r="BT163" s="101">
        <f t="shared" si="259"/>
        <v>7.2400000000000016E-3</v>
      </c>
      <c r="BU163" s="101">
        <f t="shared" si="260"/>
        <v>2.3200000000000002E-2</v>
      </c>
      <c r="BV163" s="101">
        <f t="shared" si="261"/>
        <v>3.3160000000000009E-2</v>
      </c>
      <c r="BW163" s="103">
        <f t="shared" si="262"/>
        <v>0.53015999999999996</v>
      </c>
      <c r="BX163" s="101">
        <f>BG163/Constants!C$6*Constants!D$6</f>
        <v>2.3488677587451819E-2</v>
      </c>
      <c r="BY163" s="101">
        <f>BH163/Constants!C$9*Constants!D$9</f>
        <v>0.45197613659740793</v>
      </c>
      <c r="BZ163" s="101">
        <f>BI163/Constants!C$10*Constants!D$10</f>
        <v>2.3420789460551918</v>
      </c>
      <c r="CA163" s="101">
        <f>BJ163/Constants!C$21*Constants!D$21</f>
        <v>2.6436445206343797</v>
      </c>
      <c r="CB163" s="101">
        <f>BK163/Constants!C$20*Constants!D$20</f>
        <v>0.14966407321892183</v>
      </c>
      <c r="CC163" s="102">
        <f>BL163/Constants!C$15*Constants!D$15</f>
        <v>2.0199136885453974E-2</v>
      </c>
      <c r="CD163" s="102">
        <f>BM163/Constants!C$5*Constants!D$5</f>
        <v>2.9394812680115273E-4</v>
      </c>
      <c r="CE163" s="101">
        <f>BN163/Constants!C$8*Constants!D$8</f>
        <v>1.3630260139187639E-2</v>
      </c>
      <c r="CF163" s="102">
        <f>BO163/Constants!C$11*Constants!D$11</f>
        <v>3.6256562428669255E-3</v>
      </c>
      <c r="CG163" s="102">
        <f>BP163/Constants!C$7*Constants!D$7</f>
        <v>4.9228585842346559E-3</v>
      </c>
      <c r="CH163" s="101">
        <f>BQ163/Constants!C$13*Constants!D$13</f>
        <v>1.1815115325006843E-6</v>
      </c>
      <c r="CI163" s="101">
        <f>BR163/Constants!C$12*Constants!D$12</f>
        <v>1.0650908765332617E-4</v>
      </c>
      <c r="CJ163" s="101">
        <f>BS163/Constants!C$18*Constants!D$18</f>
        <v>2.6907550854851789E-2</v>
      </c>
      <c r="CK163" s="101">
        <f>BT163/Constants!D$18*Constants!E$18</f>
        <v>8.3260000000000018E-3</v>
      </c>
      <c r="CL163" s="101">
        <f>BU163/Constants!C$19*Constants!D$19</f>
        <v>7.3285220603255298E-4</v>
      </c>
      <c r="CM163" s="102">
        <f>BV163/Constants!C$14/Constants!D$14</f>
        <v>1.7454101398012469E-3</v>
      </c>
      <c r="CN163" s="102">
        <f>BW163/Constants!C$17/Constants!D$17</f>
        <v>6.6349619543452139E-3</v>
      </c>
      <c r="CO163" s="217">
        <f t="shared" si="245"/>
        <v>-0.62233760277950523</v>
      </c>
      <c r="CP163" s="104">
        <f t="shared" si="263"/>
        <v>0.29379030096520992</v>
      </c>
      <c r="CQ163" s="106">
        <f>R163*Constants!E$6</f>
        <v>1.1663999999999997</v>
      </c>
      <c r="CR163" s="106">
        <f>T163*Constants!E$8</f>
        <v>0.98057280000000013</v>
      </c>
      <c r="CS163" s="106">
        <f>U163*Constants!E$9</f>
        <v>20.9818848</v>
      </c>
      <c r="CT163" s="106">
        <f>V163*Constants!E$10</f>
        <v>122.02559199999999</v>
      </c>
      <c r="CU163" s="106">
        <f>AE163*Constants!E$21</f>
        <v>115.3348782872</v>
      </c>
      <c r="CV163" s="106">
        <f>AB163*Constants!E$18</f>
        <v>1.9186599999999994</v>
      </c>
      <c r="CW163" s="106">
        <f>AD163*Constants!E$20</f>
        <v>11.070382400000002</v>
      </c>
      <c r="CX163" s="107">
        <f>Y163*Constants!E$15</f>
        <v>1.5324967999999997</v>
      </c>
      <c r="CY163" s="218">
        <f t="shared" si="264"/>
        <v>0.8270299518253208</v>
      </c>
      <c r="CZ163" s="102">
        <f t="shared" si="265"/>
        <v>15.913956887723646</v>
      </c>
      <c r="DA163" s="102">
        <f t="shared" si="266"/>
        <v>82.463962933438879</v>
      </c>
      <c r="DB163" s="102">
        <f t="shared" si="267"/>
        <v>92.504517468694132</v>
      </c>
      <c r="DC163" s="102">
        <f t="shared" si="268"/>
        <v>5.2369381614868047</v>
      </c>
      <c r="DD163" s="102">
        <f t="shared" si="269"/>
        <v>0.70679374488089097</v>
      </c>
      <c r="DE163" s="102">
        <f t="shared" si="270"/>
        <v>1.0349833626962984E-2</v>
      </c>
      <c r="DF163" s="102">
        <f t="shared" si="271"/>
        <v>0.47991775374791801</v>
      </c>
      <c r="DG163" s="102">
        <f t="shared" si="272"/>
        <v>0.1276583705791631</v>
      </c>
      <c r="DH163" s="102">
        <f t="shared" si="273"/>
        <v>0.17333251233936908</v>
      </c>
      <c r="DI163" s="102">
        <f t="shared" si="274"/>
        <v>4.160069983365581E-5</v>
      </c>
      <c r="DJ163" s="102">
        <f t="shared" si="275"/>
        <v>3.7501560189129955E-3</v>
      </c>
      <c r="DK163" s="102">
        <f t="shared" si="276"/>
        <v>0.9415297664510226</v>
      </c>
      <c r="DL163" s="102">
        <f t="shared" si="277"/>
        <v>0.29133743452751693</v>
      </c>
      <c r="DM163" s="102">
        <f t="shared" si="278"/>
        <v>2.5643440018418836E-2</v>
      </c>
      <c r="DN163" s="102">
        <f t="shared" si="279"/>
        <v>6.1074142724959146E-2</v>
      </c>
      <c r="DO163" s="102">
        <f t="shared" si="280"/>
        <v>0.23216584121626402</v>
      </c>
      <c r="DP163" s="105">
        <f t="shared" si="281"/>
        <v>0</v>
      </c>
      <c r="DQ163" s="106">
        <f t="shared" si="282"/>
        <v>0</v>
      </c>
      <c r="DR163" s="106">
        <f t="shared" si="283"/>
        <v>82.463962933438879</v>
      </c>
      <c r="DS163" s="94">
        <f t="shared" si="284"/>
        <v>0</v>
      </c>
      <c r="DT163" s="106">
        <f t="shared" si="285"/>
        <v>92.504517468694132</v>
      </c>
      <c r="DU163" s="94">
        <f t="shared" si="237"/>
        <v>0</v>
      </c>
      <c r="DV163" s="106">
        <f t="shared" si="286"/>
        <v>0</v>
      </c>
      <c r="DW163" s="107">
        <f t="shared" si="287"/>
        <v>0</v>
      </c>
      <c r="DX163" s="54" t="str">
        <f t="shared" si="241"/>
        <v>Ca</v>
      </c>
      <c r="DY163" s="92" t="str">
        <f t="shared" si="242"/>
        <v>HCO3</v>
      </c>
      <c r="DZ163" s="3"/>
    </row>
    <row r="164" spans="1:130" x14ac:dyDescent="0.2">
      <c r="B164" s="244" t="s">
        <v>358</v>
      </c>
      <c r="C164" s="56" t="s">
        <v>319</v>
      </c>
      <c r="D164" s="129">
        <f>COUNTIF(D$6:D$158, "Unconsolidated rock")</f>
        <v>27</v>
      </c>
      <c r="E164" s="58"/>
      <c r="F164" s="58"/>
      <c r="G164" s="131"/>
      <c r="H164" s="125"/>
      <c r="I164" s="128">
        <f>AVERAGE(I84:I110)</f>
        <v>11.24814814814815</v>
      </c>
      <c r="J164" s="150">
        <f>AVERAGE(J84:J110)</f>
        <v>303</v>
      </c>
      <c r="K164" s="150">
        <f>AVERAGE(K84:K110)</f>
        <v>405.25378647174074</v>
      </c>
      <c r="L164" s="148">
        <f>AVERAGE(L84:L110)</f>
        <v>7.905185185185184</v>
      </c>
      <c r="M164" s="146">
        <f>AVERAGE(M84:M110)</f>
        <v>425.73347171347166</v>
      </c>
      <c r="N164" s="152">
        <f>AVERAGE(N84:N110)</f>
        <v>9.1696153846153852</v>
      </c>
      <c r="O164" s="150">
        <f>AVERAGE(O84:O110)</f>
        <v>99.296000000000021</v>
      </c>
      <c r="P164" s="202">
        <f>AVERAGE(P84:P110)</f>
        <v>0.81233333333333346</v>
      </c>
      <c r="Q164" s="128">
        <f>AVERAGE(Q84:Q110)</f>
        <v>6.851851851851852E-3</v>
      </c>
      <c r="R164" s="128">
        <f>AVERAGE(R84:R110)</f>
        <v>1.2233666666666667</v>
      </c>
      <c r="S164" s="128">
        <f>AVERAGE(S84:S110)</f>
        <v>0.11756111111111112</v>
      </c>
      <c r="T164" s="128">
        <f>AVERAGE(T84:T110)</f>
        <v>0.61943000000000004</v>
      </c>
      <c r="U164" s="128">
        <f>AVERAGE(U84:U110)</f>
        <v>11.227116666666666</v>
      </c>
      <c r="V164" s="128">
        <f>AVERAGE(V84:V110)</f>
        <v>59.945536666666676</v>
      </c>
      <c r="W164" s="128">
        <f>AVERAGE(W84:W110)</f>
        <v>1.1944325925925925</v>
      </c>
      <c r="X164" s="128">
        <f>AVERAGE(X84:X110)</f>
        <v>0.14188740740740735</v>
      </c>
      <c r="Y164" s="128">
        <f>AVERAGE(Y84:Y110)</f>
        <v>2.0334607407407401</v>
      </c>
      <c r="Z164" s="128">
        <f>AVERAGE(Z84:Z110)</f>
        <v>8.0740740740740755E-3</v>
      </c>
      <c r="AA164" s="128">
        <f>AVERAGE(AA84:AA110)</f>
        <v>0.61463444444444448</v>
      </c>
      <c r="AB164" s="128">
        <f>AVERAGE(AB84:AB110)</f>
        <v>2.3017559259259261</v>
      </c>
      <c r="AC164" s="128">
        <f>AVERAGE(AC84:AC110)</f>
        <v>0</v>
      </c>
      <c r="AD164" s="128">
        <f>AVERAGE(AD84:AD110)</f>
        <v>39.410283333333346</v>
      </c>
      <c r="AE164" s="202">
        <f>AVERAGE(AE84:AE110)</f>
        <v>188.86030858518515</v>
      </c>
      <c r="AF164" s="128">
        <f>AVERAGE(AF84:AF110)</f>
        <v>4.3855555555555537</v>
      </c>
      <c r="AG164" s="128">
        <f>AVERAGE(AG84:AG110)</f>
        <v>0.12259259259259261</v>
      </c>
      <c r="AH164" s="128">
        <f>AVERAGE(AH84:AH110)</f>
        <v>5.2962962962962976E-2</v>
      </c>
      <c r="AI164" s="128">
        <f>AVERAGE(AI84:AI110)</f>
        <v>9.9629629629629637E-2</v>
      </c>
      <c r="AJ164" s="128">
        <f>AVERAGE(AJ84:AJ110)</f>
        <v>0.62000000000000011</v>
      </c>
      <c r="AK164" s="128">
        <f>AVERAGE(AK84:AK110)</f>
        <v>3.4425925925925922</v>
      </c>
      <c r="AL164" s="128">
        <f>AVERAGE(AL84:AL110)</f>
        <v>1.2222222222222226E-2</v>
      </c>
      <c r="AM164" s="128">
        <f>AVERAGE(AM84:AM110)</f>
        <v>0.40814814814814815</v>
      </c>
      <c r="AN164" s="128">
        <f>AVERAGE(AN84:AN110)</f>
        <v>1.8996296296296296</v>
      </c>
      <c r="AO164" s="128">
        <f>AVERAGE(AO84:AO110)</f>
        <v>2.3085185185185186</v>
      </c>
      <c r="AP164" s="128">
        <f>AVERAGE(AP84:AP110)</f>
        <v>4.5996296296296286</v>
      </c>
      <c r="AQ164" s="128">
        <f>AVERAGE(AQ84:AQ110)</f>
        <v>0.50037037037037047</v>
      </c>
      <c r="AR164" s="128">
        <f>AVERAGE(AR84:AR110)</f>
        <v>0.67977692307692317</v>
      </c>
      <c r="AS164" s="128">
        <f>AVERAGE(AS84:AS110)</f>
        <v>3.7037037037037035E-4</v>
      </c>
      <c r="AT164" s="128">
        <f>AVERAGE(AT84:AT110)</f>
        <v>6.2962962962962955E-3</v>
      </c>
      <c r="AU164" s="128">
        <f>AVERAGE(AU84:AU110)</f>
        <v>0</v>
      </c>
      <c r="AV164" s="128">
        <f>AVERAGE(AV84:AV110)</f>
        <v>0.19814814814814813</v>
      </c>
      <c r="AW164" s="128">
        <f>AVERAGE(AW84:AW110)</f>
        <v>36.26592592592592</v>
      </c>
      <c r="AX164" s="128">
        <f>AVERAGE(AX84:AX110)</f>
        <v>0.01</v>
      </c>
      <c r="AY164" s="128">
        <f>AVERAGE(AY84:AY110)</f>
        <v>7.3333333333333348E-2</v>
      </c>
      <c r="AZ164" s="202">
        <f>AVERAGE(AZ84:AZ110)</f>
        <v>1.7799999999999996</v>
      </c>
      <c r="BA164" s="251">
        <f>AVERAGE(BA84:BA110)</f>
        <v>307.76214059259252</v>
      </c>
      <c r="BB164" s="251">
        <f>AVERAGE(BB84:BB110)</f>
        <v>8.0539066259212149</v>
      </c>
      <c r="BC164" s="202">
        <f>AVERAGE(BC84:BC110)</f>
        <v>-9.8551529047748332E-2</v>
      </c>
      <c r="BD164" s="122" t="str">
        <f t="shared" si="195"/>
        <v>Ca-Mg</v>
      </c>
      <c r="BE164" s="133" t="str">
        <f t="shared" si="196"/>
        <v>HCO3-SO4</v>
      </c>
      <c r="BF164" s="123"/>
      <c r="BG164" s="101">
        <f t="shared" si="246"/>
        <v>1.2233666666666667</v>
      </c>
      <c r="BH164" s="101">
        <f t="shared" si="247"/>
        <v>11.227116666666666</v>
      </c>
      <c r="BI164" s="101">
        <f t="shared" si="248"/>
        <v>59.945536666666676</v>
      </c>
      <c r="BJ164" s="101">
        <f t="shared" si="249"/>
        <v>188.86030858518515</v>
      </c>
      <c r="BK164" s="101">
        <f t="shared" si="250"/>
        <v>39.410283333333346</v>
      </c>
      <c r="BL164" s="102">
        <f t="shared" si="251"/>
        <v>2.0334607407407401</v>
      </c>
      <c r="BM164" s="101">
        <f t="shared" si="252"/>
        <v>6.851851851851852E-3</v>
      </c>
      <c r="BN164" s="101">
        <f t="shared" si="253"/>
        <v>0.61943000000000004</v>
      </c>
      <c r="BO164" s="101">
        <f t="shared" si="254"/>
        <v>1.1944325925925925</v>
      </c>
      <c r="BP164" s="101">
        <f t="shared" si="255"/>
        <v>0.11756111111111112</v>
      </c>
      <c r="BQ164" s="101">
        <f t="shared" si="256"/>
        <v>6.2000000000000011E-4</v>
      </c>
      <c r="BR164" s="101">
        <f t="shared" si="257"/>
        <v>3.4425925925925921E-3</v>
      </c>
      <c r="BS164" s="101">
        <f t="shared" si="258"/>
        <v>2.3017559259259261</v>
      </c>
      <c r="BT164" s="101">
        <f t="shared" si="259"/>
        <v>8.0740740740740755E-3</v>
      </c>
      <c r="BU164" s="101">
        <f t="shared" si="260"/>
        <v>0</v>
      </c>
      <c r="BV164" s="101">
        <f t="shared" si="261"/>
        <v>0.14188740740740735</v>
      </c>
      <c r="BW164" s="103">
        <f t="shared" si="262"/>
        <v>0.61463444444444448</v>
      </c>
      <c r="BX164" s="101">
        <f>BG164/Constants!C$6*Constants!D$6</f>
        <v>5.321345408253516E-2</v>
      </c>
      <c r="BY164" s="101">
        <f>BH164/Constants!C$9*Constants!D$9</f>
        <v>0.92385243091270652</v>
      </c>
      <c r="BZ164" s="101">
        <f>BI164/Constants!C$10*Constants!D$10</f>
        <v>2.9914435184723125</v>
      </c>
      <c r="CA164" s="101">
        <f>BJ164/Constants!C$21*Constants!D$21</f>
        <v>3.0952029608943255</v>
      </c>
      <c r="CB164" s="101">
        <f>BK164/Constants!C$20*Constants!D$20</f>
        <v>0.82051252690086141</v>
      </c>
      <c r="CC164" s="102">
        <f>BL164/Constants!C$15*Constants!D$15</f>
        <v>5.7356521048733254E-2</v>
      </c>
      <c r="CD164" s="102">
        <f>BM164/Constants!C$5*Constants!D$5</f>
        <v>9.8729853773081425E-4</v>
      </c>
      <c r="CE164" s="101">
        <f>BN164/Constants!C$8*Constants!D$8</f>
        <v>1.5842888309721907E-2</v>
      </c>
      <c r="CF164" s="102">
        <f>BO164/Constants!C$11*Constants!D$11</f>
        <v>2.7263925875201836E-2</v>
      </c>
      <c r="CG164" s="102">
        <f>BP164/Constants!C$7*Constants!D$7</f>
        <v>6.5173054617736212E-3</v>
      </c>
      <c r="CH164" s="101">
        <f>BQ164/Constants!C$13*Constants!D$13</f>
        <v>2.2609171300939013E-5</v>
      </c>
      <c r="CI164" s="101">
        <f>BR164/Constants!C$12*Constants!D$12</f>
        <v>1.2329098728955474E-4</v>
      </c>
      <c r="CJ164" s="101">
        <f>BS164/Constants!C$18*Constants!D$18</f>
        <v>3.7122161731184572E-2</v>
      </c>
      <c r="CK164" s="101">
        <f>BT164/Constants!D$18*Constants!E$18</f>
        <v>9.2851851851851862E-3</v>
      </c>
      <c r="CL164" s="101">
        <f>BU164/Constants!C$19*Constants!D$19</f>
        <v>0</v>
      </c>
      <c r="CM164" s="102">
        <f>BV164/Constants!C$14/Constants!D$14</f>
        <v>7.468387201417348E-3</v>
      </c>
      <c r="CN164" s="102">
        <f>BW164/Constants!C$17/Constants!D$17</f>
        <v>7.6921611489342775E-3</v>
      </c>
      <c r="CO164" s="217">
        <f t="shared" si="245"/>
        <v>-0.38175715250016728</v>
      </c>
      <c r="CP164" s="104">
        <f t="shared" si="263"/>
        <v>9.8551529047748332E-2</v>
      </c>
      <c r="CQ164" s="106">
        <f>R164*Constants!E$6</f>
        <v>2.6424720000000002</v>
      </c>
      <c r="CR164" s="106">
        <f>T164*Constants!E$8</f>
        <v>1.1397512000000001</v>
      </c>
      <c r="CS164" s="106">
        <f>U164*Constants!E$9</f>
        <v>42.887585666666659</v>
      </c>
      <c r="CT164" s="106">
        <f>V164*Constants!E$10</f>
        <v>155.85839533333336</v>
      </c>
      <c r="CU164" s="106">
        <f>AE164*Constants!E$21</f>
        <v>135.03512063840736</v>
      </c>
      <c r="CV164" s="106">
        <f>AB164*Constants!E$18</f>
        <v>2.6470193148148149</v>
      </c>
      <c r="CW164" s="106">
        <f>AD164*Constants!E$20</f>
        <v>60.691836333333356</v>
      </c>
      <c r="CX164" s="107">
        <f>Y164*Constants!E$15</f>
        <v>4.3516059851851843</v>
      </c>
      <c r="CY164" s="218">
        <f t="shared" si="264"/>
        <v>1.3239592633594595</v>
      </c>
      <c r="CZ164" s="102">
        <f t="shared" si="265"/>
        <v>22.985596499466336</v>
      </c>
      <c r="DA164" s="102">
        <f t="shared" si="266"/>
        <v>74.427594024532567</v>
      </c>
      <c r="DB164" s="102">
        <f t="shared" si="267"/>
        <v>76.71571774573529</v>
      </c>
      <c r="DC164" s="102">
        <f t="shared" si="268"/>
        <v>20.336697856601589</v>
      </c>
      <c r="DD164" s="102">
        <f t="shared" si="269"/>
        <v>1.4216019870892636</v>
      </c>
      <c r="DE164" s="102">
        <f t="shared" si="270"/>
        <v>2.4564145802348308E-2</v>
      </c>
      <c r="DF164" s="102">
        <f t="shared" si="271"/>
        <v>0.39417359947152514</v>
      </c>
      <c r="DG164" s="102">
        <f t="shared" si="272"/>
        <v>0.67833084396350185</v>
      </c>
      <c r="DH164" s="102">
        <f t="shared" si="273"/>
        <v>0.16215160408259116</v>
      </c>
      <c r="DI164" s="102">
        <f t="shared" si="274"/>
        <v>5.625198043775054E-4</v>
      </c>
      <c r="DJ164" s="102">
        <f t="shared" si="275"/>
        <v>3.067499517275515E-3</v>
      </c>
      <c r="DK164" s="102">
        <f t="shared" si="276"/>
        <v>0.92008611954100594</v>
      </c>
      <c r="DL164" s="102">
        <f t="shared" si="277"/>
        <v>0.2301366517424539</v>
      </c>
      <c r="DM164" s="102">
        <f t="shared" si="278"/>
        <v>0</v>
      </c>
      <c r="DN164" s="102">
        <f t="shared" si="279"/>
        <v>0.18510666079042828</v>
      </c>
      <c r="DO164" s="102">
        <f t="shared" si="280"/>
        <v>0.19065297849994531</v>
      </c>
      <c r="DP164" s="105">
        <f t="shared" si="281"/>
        <v>0</v>
      </c>
      <c r="DQ164" s="106">
        <f t="shared" si="282"/>
        <v>22.985596499466336</v>
      </c>
      <c r="DR164" s="106">
        <f t="shared" si="283"/>
        <v>74.427594024532567</v>
      </c>
      <c r="DS164" s="94">
        <f t="shared" si="284"/>
        <v>0</v>
      </c>
      <c r="DT164" s="106">
        <f t="shared" si="285"/>
        <v>76.71571774573529</v>
      </c>
      <c r="DU164" s="94">
        <f t="shared" si="237"/>
        <v>0</v>
      </c>
      <c r="DV164" s="106">
        <f t="shared" si="286"/>
        <v>20.336697856601589</v>
      </c>
      <c r="DW164" s="107">
        <f t="shared" si="287"/>
        <v>0</v>
      </c>
      <c r="DX164" s="54" t="str">
        <f t="shared" si="241"/>
        <v>Ca-Mg</v>
      </c>
      <c r="DY164" s="92" t="str">
        <f t="shared" si="242"/>
        <v>HCO3-SO4</v>
      </c>
    </row>
    <row r="165" spans="1:130" s="1" customFormat="1" x14ac:dyDescent="0.2">
      <c r="A165" s="3"/>
      <c r="B165" s="134" t="s">
        <v>358</v>
      </c>
      <c r="C165" s="134" t="s">
        <v>320</v>
      </c>
      <c r="D165" s="153">
        <f>COUNTIF(D$6:D$158, "Calcareous phyllite")</f>
        <v>48</v>
      </c>
      <c r="E165" s="138"/>
      <c r="F165" s="138"/>
      <c r="G165" s="137"/>
      <c r="H165" s="154"/>
      <c r="I165" s="155">
        <f>AVERAGE(I111:I158)</f>
        <v>10.129166666666666</v>
      </c>
      <c r="J165" s="156">
        <f>AVERAGE(J111:J158)</f>
        <v>313.55833333333334</v>
      </c>
      <c r="K165" s="156">
        <f>AVERAGE(K111:K158)</f>
        <v>355.92250488700006</v>
      </c>
      <c r="L165" s="157">
        <f>AVERAGE(L111:L158)</f>
        <v>8.1237500000000029</v>
      </c>
      <c r="M165" s="158">
        <f>AVERAGE(M111:M158)</f>
        <v>355.38473901098899</v>
      </c>
      <c r="N165" s="159">
        <f>AVERAGE(N111:N158)</f>
        <v>7.466874999999999</v>
      </c>
      <c r="O165" s="156">
        <f>AVERAGE(O111:O158)</f>
        <v>92.201111111111103</v>
      </c>
      <c r="P165" s="155">
        <f>AVERAGE(P111:P158)</f>
        <v>0.89811958568458594</v>
      </c>
      <c r="Q165" s="155">
        <f>AVERAGE(Q111:Q158)</f>
        <v>5.3125000000000004E-3</v>
      </c>
      <c r="R165" s="155">
        <f>AVERAGE(R111:R158)</f>
        <v>1.2554583333333336</v>
      </c>
      <c r="S165" s="155">
        <f>AVERAGE(S111:S158)</f>
        <v>0.15710416666666666</v>
      </c>
      <c r="T165" s="155">
        <f>AVERAGE(T111:T158)</f>
        <v>0.72595833333333337</v>
      </c>
      <c r="U165" s="155">
        <f>AVERAGE(U111:U158)</f>
        <v>13.535208333333332</v>
      </c>
      <c r="V165" s="155">
        <f>AVERAGE(V111:V158)</f>
        <v>48.24783333333334</v>
      </c>
      <c r="W165" s="155">
        <f>AVERAGE(W111:W158)</f>
        <v>0.54400000000000004</v>
      </c>
      <c r="X165" s="155">
        <f>AVERAGE(X111:X158)</f>
        <v>6.1275833333333272E-2</v>
      </c>
      <c r="Y165" s="155">
        <f>AVERAGE(Y111:Y158)</f>
        <v>2.4880487499999999</v>
      </c>
      <c r="Z165" s="155">
        <f>AVERAGE(Z111:Z158)</f>
        <v>6.5416666666666687E-3</v>
      </c>
      <c r="AA165" s="155">
        <f>AVERAGE(AA111:AA158)</f>
        <v>0.65963583333333331</v>
      </c>
      <c r="AB165" s="155">
        <f>AVERAGE(AB111:AB158)</f>
        <v>1.2095208333333332</v>
      </c>
      <c r="AC165" s="155">
        <f>AVERAGE(AC111:AC158)</f>
        <v>2.1520833333333333E-2</v>
      </c>
      <c r="AD165" s="155">
        <f>AVERAGE(AD111:AD158)</f>
        <v>23.638833333333338</v>
      </c>
      <c r="AE165" s="155">
        <f>AVERAGE(AE111:AE158)</f>
        <v>184.06561180000003</v>
      </c>
      <c r="AF165" s="155">
        <f>AVERAGE(AF111:AF158)</f>
        <v>2.5162499999999994</v>
      </c>
      <c r="AG165" s="155">
        <f>AVERAGE(AG111:AG158)</f>
        <v>6.4375000000000002E-2</v>
      </c>
      <c r="AH165" s="155">
        <f>AVERAGE(AH111:AH158)</f>
        <v>2.2708333333333344E-2</v>
      </c>
      <c r="AI165" s="155">
        <f>AVERAGE(AI111:AI158)</f>
        <v>0.15666666666666659</v>
      </c>
      <c r="AJ165" s="155">
        <f>AVERAGE(AJ111:AJ158)</f>
        <v>0.69437500000000008</v>
      </c>
      <c r="AK165" s="155">
        <f>AVERAGE(AK111:AK158)</f>
        <v>3.0516666666666672</v>
      </c>
      <c r="AL165" s="155">
        <f>AVERAGE(AL111:AL158)</f>
        <v>0.14645833333333327</v>
      </c>
      <c r="AM165" s="155">
        <f>AVERAGE(AM111:AM158)</f>
        <v>1.4918750000000003</v>
      </c>
      <c r="AN165" s="155">
        <f>AVERAGE(AN111:AN158)</f>
        <v>1.693125</v>
      </c>
      <c r="AO165" s="155">
        <f>AVERAGE(AO111:AO158)</f>
        <v>1.0110416666666666</v>
      </c>
      <c r="AP165" s="155">
        <f>AVERAGE(AP111:AP158)</f>
        <v>2.1227083333333341</v>
      </c>
      <c r="AQ165" s="155">
        <f>AVERAGE(AQ111:AQ158)</f>
        <v>0.25312499999999999</v>
      </c>
      <c r="AR165" s="155">
        <f>AVERAGE(AR111:AR158)</f>
        <v>0.23099642857142852</v>
      </c>
      <c r="AS165" s="155">
        <f>AVERAGE(AS111:AS158)</f>
        <v>6.875E-3</v>
      </c>
      <c r="AT165" s="155">
        <f>AVERAGE(AT111:AT158)</f>
        <v>3.5416666666666669E-3</v>
      </c>
      <c r="AU165" s="155">
        <f>AVERAGE(AU111:AU158)</f>
        <v>6.2500000000000001E-4</v>
      </c>
      <c r="AV165" s="155">
        <f>AVERAGE(AV111:AV158)</f>
        <v>0.70437499999999986</v>
      </c>
      <c r="AW165" s="155">
        <f>AVERAGE(AW111:AW158)</f>
        <v>13.012708333333336</v>
      </c>
      <c r="AX165" s="155">
        <f>AVERAGE(AX111:AX158)</f>
        <v>1.1041666666666672E-2</v>
      </c>
      <c r="AY165" s="155">
        <f>AVERAGE(AY111:AY158)</f>
        <v>5.4999999999999993E-2</v>
      </c>
      <c r="AZ165" s="155">
        <f>AVERAGE(AZ111:AZ158)</f>
        <v>0.76208333333333333</v>
      </c>
      <c r="BA165" s="159">
        <f>AVERAGE(BA111:BA158)</f>
        <v>276.64977925624999</v>
      </c>
      <c r="BB165" s="159">
        <f>AVERAGE(BB111:BB158)</f>
        <v>7.2348273360459787</v>
      </c>
      <c r="BC165" s="155">
        <f>AVERAGE(BC111:BC158)</f>
        <v>-0.1175226380521051</v>
      </c>
      <c r="BD165" s="144" t="str">
        <f t="shared" si="195"/>
        <v>Ca-Mg</v>
      </c>
      <c r="BE165" s="145" t="str">
        <f t="shared" si="196"/>
        <v>HCO3</v>
      </c>
      <c r="BF165" s="160"/>
      <c r="BG165" s="233">
        <f t="shared" si="246"/>
        <v>1.2554583333333336</v>
      </c>
      <c r="BH165" s="233">
        <f t="shared" si="247"/>
        <v>13.535208333333332</v>
      </c>
      <c r="BI165" s="233">
        <f t="shared" si="248"/>
        <v>48.24783333333334</v>
      </c>
      <c r="BJ165" s="233">
        <f t="shared" si="249"/>
        <v>184.06561180000003</v>
      </c>
      <c r="BK165" s="233">
        <f t="shared" si="250"/>
        <v>23.638833333333338</v>
      </c>
      <c r="BL165" s="233">
        <f t="shared" si="251"/>
        <v>2.4880487499999999</v>
      </c>
      <c r="BM165" s="233">
        <f t="shared" si="252"/>
        <v>5.3125000000000004E-3</v>
      </c>
      <c r="BN165" s="233">
        <f t="shared" si="253"/>
        <v>0.72595833333333337</v>
      </c>
      <c r="BO165" s="233">
        <f t="shared" si="254"/>
        <v>0.54400000000000004</v>
      </c>
      <c r="BP165" s="233">
        <f t="shared" si="255"/>
        <v>0.15710416666666666</v>
      </c>
      <c r="BQ165" s="233">
        <f t="shared" si="256"/>
        <v>6.9437500000000011E-4</v>
      </c>
      <c r="BR165" s="233">
        <f t="shared" si="257"/>
        <v>3.0516666666666674E-3</v>
      </c>
      <c r="BS165" s="233">
        <f t="shared" si="258"/>
        <v>1.2095208333333332</v>
      </c>
      <c r="BT165" s="233">
        <f t="shared" si="259"/>
        <v>6.5416666666666687E-3</v>
      </c>
      <c r="BU165" s="233">
        <f t="shared" si="260"/>
        <v>2.1520833333333333E-2</v>
      </c>
      <c r="BV165" s="233">
        <f t="shared" si="261"/>
        <v>6.1275833333333272E-2</v>
      </c>
      <c r="BW165" s="234">
        <f t="shared" si="262"/>
        <v>0.65963583333333331</v>
      </c>
      <c r="BX165" s="233">
        <f>BG165/Constants!C$6*Constants!D$6</f>
        <v>5.4609362992863515E-2</v>
      </c>
      <c r="BY165" s="233">
        <f>BH165/Constants!C$9*Constants!D$9</f>
        <v>1.1137797435369949</v>
      </c>
      <c r="BZ165" s="233">
        <f>BI165/Constants!C$10*Constants!D$10</f>
        <v>2.4076966581832093</v>
      </c>
      <c r="CA165" s="233">
        <f>BJ165/Constants!C$21*Constants!D$21</f>
        <v>3.016623402292145</v>
      </c>
      <c r="CB165" s="233">
        <f>BK165/Constants!C$20*Constants!D$20</f>
        <v>0.49215476852247048</v>
      </c>
      <c r="CC165" s="233">
        <f>BL165/Constants!C$15*Constants!D$15</f>
        <v>7.0178793049953447E-2</v>
      </c>
      <c r="CD165" s="233">
        <f>BM165/Constants!C$5*Constants!D$5</f>
        <v>7.6548991354466857E-4</v>
      </c>
      <c r="CE165" s="233">
        <f>BN165/Constants!C$8*Constants!D$8</f>
        <v>1.8567516575741998E-2</v>
      </c>
      <c r="CF165" s="233">
        <f>BO165/Constants!C$11*Constants!D$11</f>
        <v>1.2417256334170282E-2</v>
      </c>
      <c r="CG165" s="233">
        <f>BP165/Constants!C$7*Constants!D$7</f>
        <v>8.7094774267345958E-3</v>
      </c>
      <c r="CH165" s="233">
        <f>BQ165/Constants!C$13*Constants!D$13</f>
        <v>2.5321360196918594E-5</v>
      </c>
      <c r="CI165" s="233">
        <f>BR165/Constants!C$12*Constants!D$12</f>
        <v>1.0929059599486677E-4</v>
      </c>
      <c r="CJ165" s="233">
        <f>BS165/Constants!C$18*Constants!D$18</f>
        <v>1.950685886653044E-2</v>
      </c>
      <c r="CK165" s="233">
        <f>BT165/Constants!D$18*Constants!E$18</f>
        <v>7.5229166666666682E-3</v>
      </c>
      <c r="CL165" s="233">
        <f>BU165/Constants!C$19*Constants!D$19</f>
        <v>6.7980992172380315E-4</v>
      </c>
      <c r="CM165" s="233">
        <f>BV165/Constants!C$14/Constants!D$14</f>
        <v>3.2253154651619752E-3</v>
      </c>
      <c r="CN165" s="233">
        <f>BW165/Constants!C$17/Constants!D$17</f>
        <v>8.2553543418769186E-3</v>
      </c>
      <c r="CO165" s="235">
        <f t="shared" si="245"/>
        <v>-4.0556661242415179E-2</v>
      </c>
      <c r="CP165" s="236">
        <f t="shared" si="263"/>
        <v>0.1175226380521051</v>
      </c>
      <c r="CQ165" s="237">
        <f>R165*Constants!E$6</f>
        <v>2.7117900000000006</v>
      </c>
      <c r="CR165" s="237">
        <f>T165*Constants!E$8</f>
        <v>1.3357633333333334</v>
      </c>
      <c r="CS165" s="237">
        <f>U165*Constants!E$9</f>
        <v>51.704495833333326</v>
      </c>
      <c r="CT165" s="237">
        <f>V165*Constants!E$10</f>
        <v>125.44436666666668</v>
      </c>
      <c r="CU165" s="237">
        <f>AE165*Constants!E$21</f>
        <v>131.60691243700001</v>
      </c>
      <c r="CV165" s="237">
        <f>AB165*Constants!E$18</f>
        <v>1.390948958333333</v>
      </c>
      <c r="CW165" s="237">
        <f>AD165*Constants!E$20</f>
        <v>36.403803333333343</v>
      </c>
      <c r="CX165" s="238">
        <f>Y165*Constants!E$15</f>
        <v>5.3244243249999998</v>
      </c>
      <c r="CY165" s="239">
        <f t="shared" si="264"/>
        <v>1.5099306885724151</v>
      </c>
      <c r="CZ165" s="233">
        <f t="shared" si="265"/>
        <v>30.795638749651694</v>
      </c>
      <c r="DA165" s="233">
        <f t="shared" si="266"/>
        <v>66.572010251047359</v>
      </c>
      <c r="DB165" s="233">
        <f t="shared" si="267"/>
        <v>83.374810907235556</v>
      </c>
      <c r="DC165" s="233">
        <f t="shared" si="268"/>
        <v>13.602397545373609</v>
      </c>
      <c r="DD165" s="233">
        <f t="shared" si="269"/>
        <v>1.9396334311375971</v>
      </c>
      <c r="DE165" s="233">
        <f t="shared" si="270"/>
        <v>2.1165541015462634E-2</v>
      </c>
      <c r="DF165" s="233">
        <f t="shared" si="271"/>
        <v>0.51338564582695501</v>
      </c>
      <c r="DG165" s="233">
        <f t="shared" si="272"/>
        <v>0.34333299967780451</v>
      </c>
      <c r="DH165" s="233">
        <f t="shared" si="273"/>
        <v>0.24081414847805205</v>
      </c>
      <c r="DI165" s="233">
        <f t="shared" si="274"/>
        <v>7.0012717128232918E-4</v>
      </c>
      <c r="DJ165" s="233">
        <f t="shared" si="275"/>
        <v>3.0218485589473768E-3</v>
      </c>
      <c r="DK165" s="233">
        <f t="shared" si="276"/>
        <v>0.53913944583050066</v>
      </c>
      <c r="DL165" s="233">
        <f t="shared" si="277"/>
        <v>0.20792179563336854</v>
      </c>
      <c r="DM165" s="233">
        <f t="shared" si="278"/>
        <v>1.8788896099366535E-2</v>
      </c>
      <c r="DN165" s="233">
        <f t="shared" si="279"/>
        <v>8.9142737147677786E-2</v>
      </c>
      <c r="DO165" s="233">
        <f t="shared" si="280"/>
        <v>0.22816524154232387</v>
      </c>
      <c r="DP165" s="240">
        <f t="shared" si="281"/>
        <v>0</v>
      </c>
      <c r="DQ165" s="237">
        <f t="shared" si="282"/>
        <v>30.795638749651694</v>
      </c>
      <c r="DR165" s="237">
        <f t="shared" si="283"/>
        <v>66.572010251047359</v>
      </c>
      <c r="DS165" s="241">
        <f t="shared" si="284"/>
        <v>0</v>
      </c>
      <c r="DT165" s="237">
        <f t="shared" si="285"/>
        <v>83.374810907235556</v>
      </c>
      <c r="DU165" s="241">
        <f t="shared" si="237"/>
        <v>0</v>
      </c>
      <c r="DV165" s="237">
        <f t="shared" si="286"/>
        <v>0</v>
      </c>
      <c r="DW165" s="238">
        <f t="shared" si="287"/>
        <v>0</v>
      </c>
      <c r="DX165" s="219" t="str">
        <f t="shared" si="241"/>
        <v>Ca-Mg</v>
      </c>
      <c r="DY165" s="220" t="str">
        <f t="shared" si="242"/>
        <v>HCO3</v>
      </c>
      <c r="DZ165" s="3"/>
    </row>
    <row r="166" spans="1:130" s="1" customFormat="1" x14ac:dyDescent="0.2">
      <c r="A166" s="39"/>
      <c r="B166" s="55" t="s">
        <v>37</v>
      </c>
      <c r="C166" s="56" t="s">
        <v>359</v>
      </c>
      <c r="D166" s="129">
        <f>SUM(D$160:D$165)</f>
        <v>153</v>
      </c>
      <c r="E166" s="57"/>
      <c r="F166" s="57"/>
      <c r="G166" s="131"/>
      <c r="H166" s="114"/>
      <c r="I166" s="114">
        <f>MIN(I6:I158)</f>
        <v>0.1</v>
      </c>
      <c r="J166" s="149">
        <f>MIN(J6:J158)</f>
        <v>3.56</v>
      </c>
      <c r="K166" s="149">
        <f>MIN(K6:K158)</f>
        <v>7.6730135899999992</v>
      </c>
      <c r="L166" s="147">
        <f>MIN(L6:L158)</f>
        <v>6.82</v>
      </c>
      <c r="M166" s="124">
        <f>MIN(M6:M158)</f>
        <v>143.70197802197802</v>
      </c>
      <c r="N166" s="151">
        <f>MIN(N6:N158)</f>
        <v>4.5999999999999996</v>
      </c>
      <c r="O166" s="149">
        <f>MIN(O6:O158)</f>
        <v>67.3</v>
      </c>
      <c r="P166" s="165">
        <f>MIN(P6:P158)</f>
        <v>7.4999999999999997E-3</v>
      </c>
      <c r="Q166" s="114">
        <f>MIN(Q6:Q158)</f>
        <v>0</v>
      </c>
      <c r="R166" s="114">
        <f>MIN(R6:R158)</f>
        <v>0</v>
      </c>
      <c r="S166" s="114">
        <f>MIN(S6:S158)</f>
        <v>0</v>
      </c>
      <c r="T166" s="114">
        <f>MIN(T6:T158)</f>
        <v>-4.9000000000000002E-2</v>
      </c>
      <c r="U166" s="114">
        <f>MIN(U6:U158)</f>
        <v>0.13200000000000001</v>
      </c>
      <c r="V166" s="114">
        <f>MIN(V6:V158)</f>
        <v>1</v>
      </c>
      <c r="W166" s="114">
        <f>MIN(W6:W158)</f>
        <v>0</v>
      </c>
      <c r="X166" s="114">
        <f>MIN(X6:X158)</f>
        <v>0</v>
      </c>
      <c r="Y166" s="114">
        <f>MIN(Y6:Y158)</f>
        <v>4.9000000000000002E-2</v>
      </c>
      <c r="Z166" s="114">
        <f>MIN(Z6:Z158)</f>
        <v>0</v>
      </c>
      <c r="AA166" s="114">
        <f>MIN(AA6:AA158)</f>
        <v>0</v>
      </c>
      <c r="AB166" s="114">
        <f>MIN(AB6:AB158)</f>
        <v>0</v>
      </c>
      <c r="AC166" s="114">
        <f>MIN(AC6:AC158)</f>
        <v>0</v>
      </c>
      <c r="AD166" s="114">
        <f>MIN(AD6:AD158)</f>
        <v>0.159</v>
      </c>
      <c r="AE166" s="165">
        <f>MIN(AE6:AE158)</f>
        <v>3.6610260000000006</v>
      </c>
      <c r="AF166" s="114">
        <f>MIN(AF6:AF158)</f>
        <v>0.16</v>
      </c>
      <c r="AG166" s="114">
        <f>MIN(AG6:AG158)</f>
        <v>0</v>
      </c>
      <c r="AH166" s="114">
        <f>MIN(AH6:AH158)</f>
        <v>0</v>
      </c>
      <c r="AI166" s="114">
        <f>MIN(AI6:AI158)</f>
        <v>0.03</v>
      </c>
      <c r="AJ166" s="114">
        <f>MIN(AJ6:AJ158)</f>
        <v>0</v>
      </c>
      <c r="AK166" s="114">
        <f>MIN(AK6:AK158)</f>
        <v>0</v>
      </c>
      <c r="AL166" s="114">
        <f>MIN(AL6:AL158)</f>
        <v>0</v>
      </c>
      <c r="AM166" s="114">
        <f>MIN(AM6:AM158)</f>
        <v>0.05</v>
      </c>
      <c r="AN166" s="114">
        <f>MIN(AN6:AN158)</f>
        <v>0.27</v>
      </c>
      <c r="AO166" s="114">
        <f>MIN(AO6:AO158)</f>
        <v>0</v>
      </c>
      <c r="AP166" s="114">
        <f>MIN(AP6:AP158)</f>
        <v>0</v>
      </c>
      <c r="AQ166" s="114">
        <f>MIN(AQ6:AQ158)</f>
        <v>0</v>
      </c>
      <c r="AR166" s="114">
        <f>MIN(AR6:AR158)</f>
        <v>0</v>
      </c>
      <c r="AS166" s="114">
        <f>MIN(AS6:AS158)</f>
        <v>0</v>
      </c>
      <c r="AT166" s="114">
        <f>MIN(AT6:AT158)</f>
        <v>0</v>
      </c>
      <c r="AU166" s="114">
        <f>MIN(AU6:AU158)</f>
        <v>0</v>
      </c>
      <c r="AV166" s="114">
        <f>MIN(AV6:AV158)</f>
        <v>0.01</v>
      </c>
      <c r="AW166" s="114">
        <f>MIN(AW6:AW158)</f>
        <v>0.52</v>
      </c>
      <c r="AX166" s="114">
        <f>MIN(AX6:AX158)</f>
        <v>0</v>
      </c>
      <c r="AY166" s="114">
        <f>MIN(AY6:AY158)</f>
        <v>0</v>
      </c>
      <c r="AZ166" s="165">
        <f>MIN(AZ6:AZ158)</f>
        <v>0</v>
      </c>
      <c r="BA166" s="250">
        <f>MIN(BA6:BA158)</f>
        <v>6.1721546000000007</v>
      </c>
      <c r="BB166" s="250">
        <f>MIN(BB6:BB158)</f>
        <v>0.15284927809089127</v>
      </c>
      <c r="BC166" s="165">
        <f>MIN(BC6:BC158)</f>
        <v>-6.8774398823011245</v>
      </c>
      <c r="BD166" s="232"/>
      <c r="BE166" s="227"/>
      <c r="BF166" s="227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  <c r="BX166" s="228"/>
      <c r="BY166" s="228"/>
      <c r="BZ166" s="228"/>
      <c r="CA166" s="228"/>
      <c r="CB166" s="228"/>
      <c r="CC166" s="228"/>
      <c r="CD166" s="228"/>
      <c r="CE166" s="228"/>
      <c r="CF166" s="228"/>
      <c r="CG166" s="228"/>
      <c r="CH166" s="228"/>
      <c r="CI166" s="228"/>
      <c r="CJ166" s="228"/>
      <c r="CK166" s="228"/>
      <c r="CL166" s="228"/>
      <c r="CM166" s="228"/>
      <c r="CN166" s="228"/>
      <c r="CO166" s="229"/>
      <c r="CP166" s="229"/>
      <c r="CQ166" s="230"/>
      <c r="CR166" s="230"/>
      <c r="CS166" s="230"/>
      <c r="CT166" s="230"/>
      <c r="CU166" s="230"/>
      <c r="CV166" s="230"/>
      <c r="CW166" s="230"/>
      <c r="CX166" s="230"/>
      <c r="CY166" s="228"/>
      <c r="CZ166" s="228"/>
      <c r="DA166" s="228"/>
      <c r="DB166" s="228"/>
      <c r="DC166" s="228"/>
      <c r="DD166" s="228"/>
      <c r="DE166" s="228"/>
      <c r="DF166" s="228"/>
      <c r="DG166" s="228"/>
      <c r="DH166" s="228"/>
      <c r="DI166" s="228"/>
      <c r="DJ166" s="228"/>
      <c r="DK166" s="228"/>
      <c r="DL166" s="228"/>
      <c r="DM166" s="228"/>
      <c r="DN166" s="228"/>
      <c r="DO166" s="228"/>
      <c r="DP166" s="230"/>
      <c r="DQ166" s="230"/>
      <c r="DR166" s="230"/>
      <c r="DS166" s="231"/>
      <c r="DT166" s="230"/>
      <c r="DU166" s="231"/>
      <c r="DV166" s="230"/>
      <c r="DW166" s="230"/>
      <c r="DX166" s="5"/>
      <c r="DY166" s="5"/>
      <c r="DZ166" s="3"/>
    </row>
    <row r="167" spans="1:130" x14ac:dyDescent="0.2">
      <c r="A167" s="40"/>
      <c r="B167" s="55" t="s">
        <v>38</v>
      </c>
      <c r="C167" s="56" t="s">
        <v>359</v>
      </c>
      <c r="D167" s="129">
        <f t="shared" ref="D167:D169" si="288">SUM(D$160:D$165)</f>
        <v>153</v>
      </c>
      <c r="E167" s="57"/>
      <c r="F167" s="57"/>
      <c r="G167" s="131"/>
      <c r="H167" s="124"/>
      <c r="I167" s="114">
        <f>MEDIAN(I6:I158)</f>
        <v>9.1</v>
      </c>
      <c r="J167" s="149">
        <f>MEDIAN(J6:J158)</f>
        <v>234</v>
      </c>
      <c r="K167" s="149">
        <f>MEDIAN(K6:K158)</f>
        <v>271.79515436999998</v>
      </c>
      <c r="L167" s="147">
        <f>MEDIAN(L6:L158)</f>
        <v>7.91</v>
      </c>
      <c r="M167" s="124">
        <f>MEDIAN(M6:M158)</f>
        <v>395.51582417582415</v>
      </c>
      <c r="N167" s="151">
        <f>MEDIAN(N6:N158)</f>
        <v>8.7349999999999994</v>
      </c>
      <c r="O167" s="149">
        <f>MEDIAN(O6:O158)</f>
        <v>99</v>
      </c>
      <c r="P167" s="165">
        <f>MEDIAN(P6:P158)</f>
        <v>0.23299999999999998</v>
      </c>
      <c r="Q167" s="114">
        <f>MEDIAN(Q6:Q158)</f>
        <v>0</v>
      </c>
      <c r="R167" s="114">
        <f>MEDIAN(R6:R158)</f>
        <v>0.59299999999999997</v>
      </c>
      <c r="S167" s="114">
        <f>MEDIAN(S6:S158)</f>
        <v>4.3999999999999997E-2</v>
      </c>
      <c r="T167" s="114">
        <f>MEDIAN(T6:T158)</f>
        <v>0.36799999999999999</v>
      </c>
      <c r="U167" s="114">
        <f>MEDIAN(U6:U158)</f>
        <v>6.8310000000000004</v>
      </c>
      <c r="V167" s="114">
        <f>MEDIAN(V6:V158)</f>
        <v>43.939</v>
      </c>
      <c r="W167" s="114">
        <f>MEDIAN(W6:W158)</f>
        <v>0.252</v>
      </c>
      <c r="X167" s="114">
        <f>MEDIAN(X6:X158)</f>
        <v>2.7E-2</v>
      </c>
      <c r="Y167" s="114">
        <f>MEDIAN(Y6:Y158)</f>
        <v>0.5</v>
      </c>
      <c r="Z167" s="114">
        <f>MEDIAN(Z6:Z158)</f>
        <v>0</v>
      </c>
      <c r="AA167" s="114">
        <f>MEDIAN(AA6:AA158)</f>
        <v>0.496</v>
      </c>
      <c r="AB167" s="114">
        <f>MEDIAN(AB6:AB158)</f>
        <v>1.1419999999999999</v>
      </c>
      <c r="AC167" s="114">
        <f>MEDIAN(AC6:AC158)</f>
        <v>0</v>
      </c>
      <c r="AD167" s="114">
        <f>MEDIAN(AD6:AD158)</f>
        <v>7.3810000000000002</v>
      </c>
      <c r="AE167" s="165">
        <f>MEDIAN(AE6:AE158)</f>
        <v>156.203776</v>
      </c>
      <c r="AF167" s="114">
        <f>MEDIAN(AF6:AF158)</f>
        <v>1.88</v>
      </c>
      <c r="AG167" s="114">
        <f>MEDIAN(AG6:AG158)</f>
        <v>7.0000000000000007E-2</v>
      </c>
      <c r="AH167" s="114">
        <f>MEDIAN(AH6:AH158)</f>
        <v>0.03</v>
      </c>
      <c r="AI167" s="114">
        <f>MEDIAN(AI6:AI158)</f>
        <v>0.09</v>
      </c>
      <c r="AJ167" s="114">
        <f>MEDIAN(AJ6:AJ158)</f>
        <v>0.04</v>
      </c>
      <c r="AK167" s="114">
        <f>MEDIAN(AK6:AK158)</f>
        <v>1.99</v>
      </c>
      <c r="AL167" s="114">
        <f>MEDIAN(AL6:AL158)</f>
        <v>0</v>
      </c>
      <c r="AM167" s="114">
        <f>MEDIAN(AM6:AM158)</f>
        <v>0.26</v>
      </c>
      <c r="AN167" s="114">
        <f>MEDIAN(AN6:AN158)</f>
        <v>1.47</v>
      </c>
      <c r="AO167" s="114">
        <f>MEDIAN(AO6:AO158)</f>
        <v>0.76</v>
      </c>
      <c r="AP167" s="114">
        <f>MEDIAN(AP6:AP158)</f>
        <v>0.42</v>
      </c>
      <c r="AQ167" s="114">
        <f>MEDIAN(AQ6:AQ158)</f>
        <v>0.23</v>
      </c>
      <c r="AR167" s="114">
        <f>MEDIAN(AR6:AR158)</f>
        <v>0.18080000000000002</v>
      </c>
      <c r="AS167" s="114">
        <f>MEDIAN(AS6:AS158)</f>
        <v>0</v>
      </c>
      <c r="AT167" s="114">
        <f>MEDIAN(AT6:AT158)</f>
        <v>0</v>
      </c>
      <c r="AU167" s="114">
        <f>MEDIAN(AU6:AU158)</f>
        <v>0</v>
      </c>
      <c r="AV167" s="114">
        <f>MEDIAN(AV6:AV158)</f>
        <v>0.16</v>
      </c>
      <c r="AW167" s="114">
        <f>MEDIAN(AW6:AW158)</f>
        <v>7.3</v>
      </c>
      <c r="AX167" s="114">
        <f>MEDIAN(AX6:AX158)</f>
        <v>0</v>
      </c>
      <c r="AY167" s="114">
        <f>MEDIAN(AY6:AY158)</f>
        <v>0.03</v>
      </c>
      <c r="AZ167" s="165">
        <f>MEDIAN(AZ6:AZ158)</f>
        <v>0.51</v>
      </c>
      <c r="BA167" s="250">
        <f>MEDIAN(BA6:BA158)</f>
        <v>218.79980569999998</v>
      </c>
      <c r="BB167" s="250">
        <f>MEDIAN(BB6:BB158)</f>
        <v>5.59249750673201</v>
      </c>
      <c r="BC167" s="165">
        <f>MEDIAN(BC6:BC158)</f>
        <v>0.39719973191940955</v>
      </c>
      <c r="BD167" s="232"/>
      <c r="BE167" s="227"/>
      <c r="BF167" s="227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  <c r="BX167" s="228"/>
      <c r="BY167" s="228"/>
      <c r="BZ167" s="228"/>
      <c r="CA167" s="228"/>
      <c r="CB167" s="228"/>
      <c r="CC167" s="228"/>
      <c r="CD167" s="228"/>
      <c r="CE167" s="228"/>
      <c r="CF167" s="228"/>
      <c r="CG167" s="228"/>
      <c r="CH167" s="228"/>
      <c r="CI167" s="228"/>
      <c r="CJ167" s="228"/>
      <c r="CK167" s="228"/>
      <c r="CL167" s="228"/>
      <c r="CM167" s="228"/>
      <c r="CN167" s="228"/>
      <c r="CO167" s="229"/>
      <c r="CP167" s="229"/>
      <c r="CQ167" s="230"/>
      <c r="CR167" s="230"/>
      <c r="CS167" s="230"/>
      <c r="CT167" s="230"/>
      <c r="CU167" s="230"/>
      <c r="CV167" s="230"/>
      <c r="CW167" s="230"/>
      <c r="CX167" s="230"/>
      <c r="CY167" s="228"/>
      <c r="CZ167" s="228"/>
      <c r="DA167" s="228"/>
      <c r="DB167" s="228"/>
      <c r="DC167" s="228"/>
      <c r="DD167" s="228"/>
      <c r="DE167" s="228"/>
      <c r="DF167" s="228"/>
      <c r="DG167" s="228"/>
      <c r="DH167" s="228"/>
      <c r="DI167" s="228"/>
      <c r="DJ167" s="228"/>
      <c r="DK167" s="228"/>
      <c r="DL167" s="228"/>
      <c r="DM167" s="228"/>
      <c r="DN167" s="228"/>
      <c r="DO167" s="228"/>
      <c r="DP167" s="230"/>
      <c r="DQ167" s="230"/>
      <c r="DR167" s="230"/>
      <c r="DS167" s="231"/>
      <c r="DT167" s="230"/>
      <c r="DU167" s="231"/>
      <c r="DV167" s="230"/>
      <c r="DW167" s="230"/>
      <c r="DX167" s="5"/>
      <c r="DY167" s="5"/>
    </row>
    <row r="168" spans="1:130" s="1" customFormat="1" x14ac:dyDescent="0.2">
      <c r="A168" s="39"/>
      <c r="B168" s="55" t="s">
        <v>358</v>
      </c>
      <c r="C168" s="56" t="s">
        <v>359</v>
      </c>
      <c r="D168" s="129">
        <f t="shared" si="288"/>
        <v>153</v>
      </c>
      <c r="E168" s="57"/>
      <c r="F168" s="57"/>
      <c r="G168" s="131"/>
      <c r="H168" s="114"/>
      <c r="I168" s="114">
        <f>AVERAGE(I6:I158)</f>
        <v>9.4081699346405223</v>
      </c>
      <c r="J168" s="149">
        <f>AVERAGE(J6:J158)</f>
        <v>245.760522875817</v>
      </c>
      <c r="K168" s="149">
        <f>AVERAGE(K6:K158)</f>
        <v>291.57442672809805</v>
      </c>
      <c r="L168" s="147">
        <f>AVERAGE(L6:L158)</f>
        <v>7.931568627450976</v>
      </c>
      <c r="M168" s="124">
        <f>AVERAGE(M6:M158)</f>
        <v>386.62073834662073</v>
      </c>
      <c r="N168" s="151">
        <f>AVERAGE(N6:N158)</f>
        <v>8.476438356164385</v>
      </c>
      <c r="O168" s="149">
        <f>AVERAGE(O6:O158)</f>
        <v>95.748411214953251</v>
      </c>
      <c r="P168" s="165">
        <f>AVERAGE(P6:P158)</f>
        <v>1.3352761465594549</v>
      </c>
      <c r="Q168" s="114">
        <f>AVERAGE(Q6:Q158)</f>
        <v>3.9869281045751643E-3</v>
      </c>
      <c r="R168" s="114">
        <f>AVERAGE(R6:R158)</f>
        <v>0.91788823529411756</v>
      </c>
      <c r="S168" s="114">
        <f>AVERAGE(S6:S158)</f>
        <v>0.11807287581699351</v>
      </c>
      <c r="T168" s="114">
        <f>AVERAGE(T6:T158)</f>
        <v>0.62416084967320229</v>
      </c>
      <c r="U168" s="114">
        <f>AVERAGE(U6:U158)</f>
        <v>9.3569879084967305</v>
      </c>
      <c r="V168" s="114">
        <f>AVERAGE(V6:V158)</f>
        <v>42.487153529411749</v>
      </c>
      <c r="W168" s="114">
        <f>AVERAGE(W6:W158)</f>
        <v>0.44601751633986947</v>
      </c>
      <c r="X168" s="114">
        <f>AVERAGE(X6:X158)</f>
        <v>6.470718954248364E-2</v>
      </c>
      <c r="Y168" s="114">
        <f>AVERAGE(Y6:Y158)</f>
        <v>1.4582338562091501</v>
      </c>
      <c r="Z168" s="114">
        <f>AVERAGE(Z6:Z158)</f>
        <v>6.875816993464054E-3</v>
      </c>
      <c r="AA168" s="114">
        <f>AVERAGE(AA6:AA158)</f>
        <v>0.51400424836601322</v>
      </c>
      <c r="AB168" s="114">
        <f>AVERAGE(AB6:AB158)</f>
        <v>1.5908654248366012</v>
      </c>
      <c r="AC168" s="114">
        <f>AVERAGE(AC6:AC158)</f>
        <v>2.8568627450980395E-2</v>
      </c>
      <c r="AD168" s="114">
        <f>AVERAGE(AD6:AD158)</f>
        <v>18.774585947712414</v>
      </c>
      <c r="AE168" s="165">
        <f>AVERAGE(AE6:AE158)</f>
        <v>151.56651907581701</v>
      </c>
      <c r="AF168" s="114">
        <f>AVERAGE(AF6:AF158)</f>
        <v>4.8566013071895409</v>
      </c>
      <c r="AG168" s="114">
        <f>AVERAGE(AG6:AG158)</f>
        <v>9.5490196078431303E-2</v>
      </c>
      <c r="AH168" s="114">
        <f>AVERAGE(AH6:AH158)</f>
        <v>3.6732026143790786E-2</v>
      </c>
      <c r="AI168" s="114">
        <f>AVERAGE(AI6:AI158)</f>
        <v>0.12601307189542479</v>
      </c>
      <c r="AJ168" s="114">
        <f>AVERAGE(AJ6:AJ158)</f>
        <v>1.1138562091503275</v>
      </c>
      <c r="AK168" s="114">
        <f>AVERAGE(AK6:AK158)</f>
        <v>4.6052941176470563</v>
      </c>
      <c r="AL168" s="114">
        <f>AVERAGE(AL6:AL158)</f>
        <v>5.4705882352941146E-2</v>
      </c>
      <c r="AM168" s="114">
        <f>AVERAGE(AM6:AM158)</f>
        <v>0.74980392156862752</v>
      </c>
      <c r="AN168" s="114">
        <f>AVERAGE(AN6:AN158)</f>
        <v>2.1552941176470575</v>
      </c>
      <c r="AO168" s="114">
        <f>AVERAGE(AO6:AO158)</f>
        <v>3.2459477124183</v>
      </c>
      <c r="AP168" s="114">
        <f>AVERAGE(AP6:AP158)</f>
        <v>2.6944444444444442</v>
      </c>
      <c r="AQ168" s="114">
        <f>AVERAGE(AQ6:AQ158)</f>
        <v>0.3154248366013071</v>
      </c>
      <c r="AR168" s="114">
        <f>AVERAGE(AR6:AR158)</f>
        <v>0.41102500000000003</v>
      </c>
      <c r="AS168" s="114">
        <f>AVERAGE(AS6:AS158)</f>
        <v>4.7712418300653592E-3</v>
      </c>
      <c r="AT168" s="114">
        <f>AVERAGE(AT6:AT158)</f>
        <v>9.215686274509808E-3</v>
      </c>
      <c r="AU168" s="114">
        <f>AVERAGE(AU6:AU158)</f>
        <v>1.4379084967320261E-3</v>
      </c>
      <c r="AV168" s="114">
        <f>AVERAGE(AV6:AV158)</f>
        <v>0.48647058823529377</v>
      </c>
      <c r="AW168" s="114">
        <f>AVERAGE(AW6:AW158)</f>
        <v>33.64</v>
      </c>
      <c r="AX168" s="114">
        <f>AVERAGE(AX6:AX158)</f>
        <v>6.928104575163403E-3</v>
      </c>
      <c r="AY168" s="114">
        <f>AVERAGE(AY6:AY158)</f>
        <v>7.4183006535947588E-2</v>
      </c>
      <c r="AZ168" s="165">
        <f>AVERAGE(AZ6:AZ158)</f>
        <v>1.4368627450980394</v>
      </c>
      <c r="BA168" s="250">
        <f>AVERAGE(BA6:BA158)</f>
        <v>228.01459540522887</v>
      </c>
      <c r="BB168" s="250">
        <f>AVERAGE(BB6:BB158)</f>
        <v>5.9239033926915452</v>
      </c>
      <c r="BC168" s="165">
        <f>AVERAGE(BC6:BC158)</f>
        <v>3.4648659609309705E-2</v>
      </c>
      <c r="BD168" s="232"/>
      <c r="BE168" s="227"/>
      <c r="BF168" s="227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  <c r="BX168" s="228"/>
      <c r="BY168" s="228"/>
      <c r="BZ168" s="228"/>
      <c r="CA168" s="228"/>
      <c r="CB168" s="228"/>
      <c r="CC168" s="228"/>
      <c r="CD168" s="228"/>
      <c r="CE168" s="228"/>
      <c r="CF168" s="228"/>
      <c r="CG168" s="228"/>
      <c r="CH168" s="228"/>
      <c r="CI168" s="228"/>
      <c r="CJ168" s="228"/>
      <c r="CK168" s="228"/>
      <c r="CL168" s="228"/>
      <c r="CM168" s="228"/>
      <c r="CN168" s="228"/>
      <c r="CO168" s="229"/>
      <c r="CP168" s="229"/>
      <c r="CQ168" s="230"/>
      <c r="CR168" s="230"/>
      <c r="CS168" s="230"/>
      <c r="CT168" s="230"/>
      <c r="CU168" s="230"/>
      <c r="CV168" s="230"/>
      <c r="CW168" s="230"/>
      <c r="CX168" s="230"/>
      <c r="CY168" s="228"/>
      <c r="CZ168" s="228"/>
      <c r="DA168" s="228"/>
      <c r="DB168" s="228"/>
      <c r="DC168" s="228"/>
      <c r="DD168" s="228"/>
      <c r="DE168" s="228"/>
      <c r="DF168" s="228"/>
      <c r="DG168" s="228"/>
      <c r="DH168" s="228"/>
      <c r="DI168" s="228"/>
      <c r="DJ168" s="228"/>
      <c r="DK168" s="228"/>
      <c r="DL168" s="228"/>
      <c r="DM168" s="228"/>
      <c r="DN168" s="228"/>
      <c r="DO168" s="228"/>
      <c r="DP168" s="230"/>
      <c r="DQ168" s="230"/>
      <c r="DR168" s="230"/>
      <c r="DS168" s="231"/>
      <c r="DT168" s="230"/>
      <c r="DU168" s="231"/>
      <c r="DV168" s="230"/>
      <c r="DW168" s="230"/>
      <c r="DX168" s="5"/>
      <c r="DY168" s="5"/>
      <c r="DZ168" s="3"/>
    </row>
    <row r="169" spans="1:130" x14ac:dyDescent="0.2">
      <c r="A169" s="40"/>
      <c r="B169" s="161" t="s">
        <v>39</v>
      </c>
      <c r="C169" s="134" t="s">
        <v>359</v>
      </c>
      <c r="D169" s="153">
        <f t="shared" si="288"/>
        <v>153</v>
      </c>
      <c r="E169" s="138"/>
      <c r="F169" s="138"/>
      <c r="G169" s="137"/>
      <c r="H169" s="137"/>
      <c r="I169" s="162">
        <f>MAX(I6:I158)</f>
        <v>22.1</v>
      </c>
      <c r="J169" s="163">
        <f>MAX(J6:J158)</f>
        <v>860</v>
      </c>
      <c r="K169" s="163">
        <f>MAX(K6:K158)</f>
        <v>1124.5775999999998</v>
      </c>
      <c r="L169" s="167">
        <f>MAX(L6:L158)</f>
        <v>9.65</v>
      </c>
      <c r="M169" s="137">
        <f>MAX(M6:M158)</f>
        <v>556.49978021978018</v>
      </c>
      <c r="N169" s="164">
        <f>MAX(N6:N158)</f>
        <v>10.92</v>
      </c>
      <c r="O169" s="163">
        <f>MAX(O6:O158)</f>
        <v>118.4</v>
      </c>
      <c r="P169" s="162">
        <f>MAX(P6:P158)</f>
        <v>30.41</v>
      </c>
      <c r="Q169" s="162">
        <f>MAX(Q6:Q158)</f>
        <v>0.15</v>
      </c>
      <c r="R169" s="169">
        <f>MAX(R6:R158)</f>
        <v>5.4279000000000002</v>
      </c>
      <c r="S169" s="168">
        <f>MAX(S6:S158)</f>
        <v>0.88600000000000001</v>
      </c>
      <c r="T169" s="162">
        <f>MAX(T6:T158)</f>
        <v>10.721</v>
      </c>
      <c r="U169" s="162">
        <f>MAX(U6:U158)</f>
        <v>94.897999999999996</v>
      </c>
      <c r="V169" s="162">
        <f>MAX(V6:V158)</f>
        <v>117.964</v>
      </c>
      <c r="W169" s="162">
        <f>MAX(W6:W158)</f>
        <v>3.29</v>
      </c>
      <c r="X169" s="170">
        <f>MAX(X6:X158)</f>
        <v>1.492</v>
      </c>
      <c r="Y169" s="169">
        <f>MAX(Y6:Y158)</f>
        <v>38.677999999999997</v>
      </c>
      <c r="Z169" s="168">
        <f>MAX(Z6:Z158)</f>
        <v>0.18</v>
      </c>
      <c r="AA169" s="162">
        <f>MAX(AA6:AA158)</f>
        <v>3.9550000000000001</v>
      </c>
      <c r="AB169" s="169">
        <f>MAX(AB6:AB158)</f>
        <v>8.7889999999999997</v>
      </c>
      <c r="AC169" s="162">
        <f>MAX(AC6:AC158)</f>
        <v>1.2809999999999999</v>
      </c>
      <c r="AD169" s="169">
        <f>MAX(AD6:AD158)</f>
        <v>191.9</v>
      </c>
      <c r="AE169" s="162">
        <f>MAX(AE6:AE158)</f>
        <v>427</v>
      </c>
      <c r="AF169" s="169">
        <f>MAX(AF6:AF158)</f>
        <v>198.88</v>
      </c>
      <c r="AG169" s="162">
        <f>MAX(AG6:AG158)</f>
        <v>0.87</v>
      </c>
      <c r="AH169" s="162">
        <f>MAX(AH6:AH158)</f>
        <v>0.26</v>
      </c>
      <c r="AI169" s="169">
        <f>MAX(AI6:AI158)</f>
        <v>2.14</v>
      </c>
      <c r="AJ169" s="168">
        <f>MAX(AJ6:AJ158)</f>
        <v>76.06</v>
      </c>
      <c r="AK169" s="169">
        <f>MAX(AK6:AK158)</f>
        <v>141.29</v>
      </c>
      <c r="AL169" s="162">
        <f>MAX(AL6:AL158)</f>
        <v>6.72</v>
      </c>
      <c r="AM169" s="168">
        <f>MAX(AM6:AM158)</f>
        <v>56.91</v>
      </c>
      <c r="AN169" s="169">
        <f>MAX(AN6:AN158)</f>
        <v>19.329999999999998</v>
      </c>
      <c r="AO169" s="162">
        <f>MAX(AO6:AO158)</f>
        <v>105.98</v>
      </c>
      <c r="AP169" s="168">
        <f>MAX(AP6:AP158)</f>
        <v>88.42</v>
      </c>
      <c r="AQ169" s="169">
        <f>MAX(AQ6:AQ158)</f>
        <v>1.24</v>
      </c>
      <c r="AR169" s="162">
        <f>MAX(AR6:AR158)</f>
        <v>4.2523</v>
      </c>
      <c r="AS169" s="162">
        <f>MAX(AS6:AS158)</f>
        <v>0.34</v>
      </c>
      <c r="AT169" s="169">
        <f>MAX(AT6:AT158)</f>
        <v>0.37</v>
      </c>
      <c r="AU169" s="162">
        <f>MAX(AU6:AU158)</f>
        <v>7.0000000000000007E-2</v>
      </c>
      <c r="AV169" s="168">
        <f>MAX(AV6:AV158)</f>
        <v>27.77</v>
      </c>
      <c r="AW169" s="162">
        <f>MAX(AW6:AW158)</f>
        <v>747.49</v>
      </c>
      <c r="AX169" s="162">
        <f>MAX(AX6:AX158)</f>
        <v>0.05</v>
      </c>
      <c r="AY169" s="169">
        <f>MAX(AY6:AY158)</f>
        <v>1.39</v>
      </c>
      <c r="AZ169" s="168">
        <f>MAX(AZ6:AZ158)</f>
        <v>17.329999999999998</v>
      </c>
      <c r="BA169" s="164">
        <f t="shared" ref="BA169:BC169" si="289">MAX(BA6:BA158)</f>
        <v>777.54869000000008</v>
      </c>
      <c r="BB169" s="164">
        <f t="shared" si="289"/>
        <v>21.933775544352702</v>
      </c>
      <c r="BC169" s="162">
        <f t="shared" si="289"/>
        <v>4.6895388796535986</v>
      </c>
      <c r="BD169" s="232"/>
      <c r="BE169" s="227"/>
      <c r="BF169" s="227"/>
      <c r="BG169" s="228"/>
      <c r="BH169" s="228"/>
      <c r="BI169" s="228"/>
      <c r="BJ169" s="228"/>
      <c r="BK169" s="228"/>
      <c r="BL169" s="228"/>
      <c r="BM169" s="228"/>
      <c r="BN169" s="228"/>
      <c r="BO169" s="228"/>
      <c r="BP169" s="228"/>
      <c r="BQ169" s="228"/>
      <c r="BR169" s="228"/>
      <c r="BS169" s="228"/>
      <c r="BT169" s="228"/>
      <c r="BU169" s="228"/>
      <c r="BV169" s="228"/>
      <c r="BW169" s="228"/>
      <c r="BX169" s="228"/>
      <c r="BY169" s="228"/>
      <c r="BZ169" s="228"/>
      <c r="CA169" s="228"/>
      <c r="CB169" s="228"/>
      <c r="CC169" s="228"/>
      <c r="CD169" s="228"/>
      <c r="CE169" s="228"/>
      <c r="CF169" s="228"/>
      <c r="CG169" s="228"/>
      <c r="CH169" s="228"/>
      <c r="CI169" s="228"/>
      <c r="CJ169" s="228"/>
      <c r="CK169" s="228"/>
      <c r="CL169" s="228"/>
      <c r="CM169" s="228"/>
      <c r="CN169" s="228"/>
      <c r="CO169" s="229"/>
      <c r="CP169" s="229"/>
      <c r="CQ169" s="230"/>
      <c r="CR169" s="230"/>
      <c r="CS169" s="230"/>
      <c r="CT169" s="230"/>
      <c r="CU169" s="230"/>
      <c r="CV169" s="230"/>
      <c r="CW169" s="230"/>
      <c r="CX169" s="230"/>
      <c r="CY169" s="228"/>
      <c r="CZ169" s="228"/>
      <c r="DA169" s="228"/>
      <c r="DB169" s="228"/>
      <c r="DC169" s="228"/>
      <c r="DD169" s="228"/>
      <c r="DE169" s="228"/>
      <c r="DF169" s="228"/>
      <c r="DG169" s="228"/>
      <c r="DH169" s="228"/>
      <c r="DI169" s="228"/>
      <c r="DJ169" s="228"/>
      <c r="DK169" s="228"/>
      <c r="DL169" s="228"/>
      <c r="DM169" s="228"/>
      <c r="DN169" s="228"/>
      <c r="DO169" s="228"/>
      <c r="DP169" s="230"/>
      <c r="DQ169" s="230"/>
      <c r="DR169" s="230"/>
      <c r="DS169" s="231"/>
      <c r="DT169" s="230"/>
      <c r="DU169" s="231"/>
      <c r="DV169" s="230"/>
      <c r="DW169" s="230"/>
      <c r="DX169" s="5"/>
      <c r="DY169" s="5"/>
    </row>
    <row r="170" spans="1:130" x14ac:dyDescent="0.2">
      <c r="A170" s="39"/>
      <c r="B170" s="55"/>
      <c r="C170" s="56"/>
      <c r="D170" s="56"/>
      <c r="E170" s="57"/>
      <c r="F170" s="57"/>
      <c r="G170" s="131"/>
      <c r="H170" s="124"/>
      <c r="I170" s="124"/>
      <c r="J170" s="115"/>
      <c r="K170" s="115"/>
      <c r="L170" s="115"/>
      <c r="M170" s="116"/>
      <c r="N170" s="115"/>
      <c r="O170" s="115"/>
      <c r="P170" s="57"/>
      <c r="Q170" s="117"/>
      <c r="R170" s="117"/>
      <c r="S170" s="117"/>
      <c r="T170" s="117"/>
      <c r="U170" s="117"/>
      <c r="V170" s="56"/>
      <c r="W170" s="117"/>
      <c r="X170" s="117"/>
      <c r="Y170" s="117"/>
      <c r="Z170" s="117"/>
      <c r="AA170" s="117"/>
      <c r="AB170" s="117"/>
      <c r="AC170" s="117"/>
      <c r="AD170" s="117"/>
      <c r="AE170" s="56"/>
      <c r="AF170" s="118"/>
      <c r="AG170" s="118"/>
      <c r="AH170" s="118"/>
      <c r="AI170" s="118"/>
      <c r="AJ170" s="118"/>
      <c r="AK170" s="118"/>
      <c r="AL170" s="118"/>
      <c r="AM170" s="118"/>
      <c r="AN170" s="118"/>
      <c r="AO170" s="118"/>
      <c r="AP170" s="118"/>
      <c r="AQ170" s="118"/>
      <c r="AR170" s="118"/>
      <c r="AS170" s="118"/>
      <c r="AT170" s="119"/>
      <c r="AU170" s="118"/>
      <c r="AV170" s="118"/>
      <c r="AW170" s="118"/>
      <c r="AX170" s="118"/>
      <c r="AY170" s="118"/>
      <c r="AZ170" s="119"/>
      <c r="BA170" s="120"/>
      <c r="BB170" s="121"/>
      <c r="BC170" s="132"/>
      <c r="BD170" s="232"/>
      <c r="BE170" s="227"/>
      <c r="BF170" s="227"/>
      <c r="BG170" s="228"/>
      <c r="BH170" s="228"/>
      <c r="BI170" s="228"/>
      <c r="BJ170" s="228"/>
      <c r="BK170" s="228"/>
      <c r="BL170" s="228"/>
      <c r="BM170" s="228"/>
      <c r="BN170" s="228"/>
      <c r="BO170" s="228"/>
      <c r="BP170" s="228"/>
      <c r="BQ170" s="228"/>
      <c r="BR170" s="228"/>
      <c r="BS170" s="228"/>
      <c r="BT170" s="228"/>
      <c r="BU170" s="228"/>
      <c r="BV170" s="228"/>
      <c r="BW170" s="228"/>
      <c r="BX170" s="228"/>
      <c r="BY170" s="228"/>
      <c r="BZ170" s="228"/>
      <c r="CA170" s="228"/>
      <c r="CB170" s="228"/>
      <c r="CC170" s="228"/>
      <c r="CD170" s="228"/>
      <c r="CE170" s="228"/>
      <c r="CF170" s="228"/>
      <c r="CG170" s="228"/>
      <c r="CH170" s="228"/>
      <c r="CI170" s="228"/>
      <c r="CJ170" s="228"/>
      <c r="CK170" s="228"/>
      <c r="CL170" s="228"/>
      <c r="CM170" s="228"/>
      <c r="CN170" s="228"/>
      <c r="CO170" s="229"/>
      <c r="CP170" s="229"/>
      <c r="CQ170" s="230"/>
      <c r="CR170" s="230"/>
      <c r="CS170" s="230"/>
      <c r="CT170" s="230"/>
      <c r="CU170" s="230"/>
      <c r="CV170" s="230"/>
      <c r="CW170" s="230"/>
      <c r="CX170" s="230"/>
      <c r="CY170" s="228"/>
      <c r="CZ170" s="228"/>
      <c r="DA170" s="228"/>
      <c r="DB170" s="228"/>
      <c r="DC170" s="228"/>
      <c r="DD170" s="228"/>
      <c r="DE170" s="228"/>
      <c r="DF170" s="228"/>
      <c r="DG170" s="228"/>
      <c r="DH170" s="228"/>
      <c r="DI170" s="228"/>
      <c r="DJ170" s="228"/>
      <c r="DK170" s="228"/>
      <c r="DL170" s="228"/>
      <c r="DM170" s="228"/>
      <c r="DN170" s="228"/>
      <c r="DO170" s="228"/>
      <c r="DP170" s="230"/>
      <c r="DQ170" s="230"/>
      <c r="DR170" s="230"/>
      <c r="DS170" s="231"/>
      <c r="DT170" s="230"/>
      <c r="DU170" s="231"/>
      <c r="DV170" s="230"/>
      <c r="DW170" s="230"/>
      <c r="DX170" s="5"/>
      <c r="DY170" s="5"/>
    </row>
    <row r="171" spans="1:130" s="1" customFormat="1" x14ac:dyDescent="0.2">
      <c r="A171" s="39"/>
      <c r="B171" s="56" t="s">
        <v>365</v>
      </c>
      <c r="C171" s="245"/>
      <c r="D171" s="56"/>
      <c r="E171" s="57"/>
      <c r="F171" s="57"/>
      <c r="G171" s="131"/>
      <c r="H171" s="165"/>
      <c r="I171" s="165"/>
      <c r="J171" s="246">
        <v>2790</v>
      </c>
      <c r="K171" s="247"/>
      <c r="L171" s="247" t="s">
        <v>343</v>
      </c>
      <c r="M171" s="247"/>
      <c r="N171" s="247"/>
      <c r="O171" s="248"/>
      <c r="P171" s="249"/>
      <c r="Q171" s="247"/>
      <c r="R171" s="247">
        <v>200</v>
      </c>
      <c r="S171" s="249">
        <v>0.5</v>
      </c>
      <c r="T171" s="247"/>
      <c r="U171" s="248"/>
      <c r="V171" s="247"/>
      <c r="W171" s="247"/>
      <c r="X171" s="247">
        <v>1.5</v>
      </c>
      <c r="Y171" s="247">
        <v>200</v>
      </c>
      <c r="Z171" s="249">
        <v>0.1</v>
      </c>
      <c r="AA171" s="247"/>
      <c r="AB171" s="247">
        <v>50</v>
      </c>
      <c r="AC171" s="247"/>
      <c r="AD171" s="247">
        <v>250</v>
      </c>
      <c r="AE171" s="247"/>
      <c r="AF171" s="247">
        <v>200</v>
      </c>
      <c r="AG171" s="247"/>
      <c r="AH171" s="247"/>
      <c r="AI171" s="247">
        <v>50</v>
      </c>
      <c r="AJ171" s="247">
        <v>50</v>
      </c>
      <c r="AK171" s="247">
        <v>200</v>
      </c>
      <c r="AL171" s="247"/>
      <c r="AM171" s="247">
        <v>20</v>
      </c>
      <c r="AN171" s="247">
        <v>2000</v>
      </c>
      <c r="AO171" s="247"/>
      <c r="AP171" s="247">
        <v>10</v>
      </c>
      <c r="AQ171" s="247">
        <v>10</v>
      </c>
      <c r="AR171" s="247"/>
      <c r="AS171" s="247"/>
      <c r="AT171" s="247">
        <v>5</v>
      </c>
      <c r="AU171" s="247"/>
      <c r="AV171" s="247">
        <v>5</v>
      </c>
      <c r="AW171" s="247"/>
      <c r="AX171" s="247"/>
      <c r="AY171" s="247">
        <v>10</v>
      </c>
      <c r="AZ171" s="247">
        <v>15</v>
      </c>
      <c r="BA171" s="120"/>
      <c r="BB171" s="121"/>
      <c r="BC171" s="132"/>
      <c r="BD171" s="232"/>
      <c r="BE171" s="227"/>
      <c r="BF171" s="227"/>
      <c r="BG171" s="228"/>
      <c r="BH171" s="228"/>
      <c r="BI171" s="228"/>
      <c r="BJ171" s="228"/>
      <c r="BK171" s="228"/>
      <c r="BL171" s="228"/>
      <c r="BM171" s="228"/>
      <c r="BN171" s="228"/>
      <c r="BO171" s="228"/>
      <c r="BP171" s="228"/>
      <c r="BQ171" s="228"/>
      <c r="BR171" s="228"/>
      <c r="BS171" s="228"/>
      <c r="BT171" s="228"/>
      <c r="BU171" s="228"/>
      <c r="BV171" s="228"/>
      <c r="BW171" s="228"/>
      <c r="BX171" s="228"/>
      <c r="BY171" s="228"/>
      <c r="BZ171" s="228"/>
      <c r="CA171" s="228"/>
      <c r="CB171" s="228"/>
      <c r="CC171" s="228"/>
      <c r="CD171" s="228"/>
      <c r="CE171" s="228"/>
      <c r="CF171" s="228"/>
      <c r="CG171" s="228"/>
      <c r="CH171" s="228"/>
      <c r="CI171" s="228"/>
      <c r="CJ171" s="228"/>
      <c r="CK171" s="228"/>
      <c r="CL171" s="228"/>
      <c r="CM171" s="228"/>
      <c r="CN171" s="228"/>
      <c r="CO171" s="229"/>
      <c r="CP171" s="229"/>
      <c r="CQ171" s="230"/>
      <c r="CR171" s="230"/>
      <c r="CS171" s="230"/>
      <c r="CT171" s="230"/>
      <c r="CU171" s="230"/>
      <c r="CV171" s="230"/>
      <c r="CW171" s="230"/>
      <c r="CX171" s="230"/>
      <c r="CY171" s="228"/>
      <c r="CZ171" s="228"/>
      <c r="DA171" s="228"/>
      <c r="DB171" s="228"/>
      <c r="DC171" s="228"/>
      <c r="DD171" s="228"/>
      <c r="DE171" s="228"/>
      <c r="DF171" s="228"/>
      <c r="DG171" s="228"/>
      <c r="DH171" s="228"/>
      <c r="DI171" s="228"/>
      <c r="DJ171" s="228"/>
      <c r="DK171" s="228"/>
      <c r="DL171" s="228"/>
      <c r="DM171" s="228"/>
      <c r="DN171" s="228"/>
      <c r="DO171" s="228"/>
      <c r="DP171" s="230"/>
      <c r="DQ171" s="230"/>
      <c r="DR171" s="230"/>
      <c r="DS171" s="231"/>
      <c r="DT171" s="230"/>
      <c r="DU171" s="231"/>
      <c r="DV171" s="230"/>
      <c r="DW171" s="230"/>
      <c r="DX171" s="5"/>
      <c r="DY171" s="5"/>
      <c r="DZ171" s="3"/>
    </row>
    <row r="172" spans="1:130" s="1" customFormat="1" x14ac:dyDescent="0.2">
      <c r="A172" s="39"/>
      <c r="B172" s="55"/>
      <c r="C172" s="55"/>
      <c r="D172" s="56"/>
      <c r="E172" s="57"/>
      <c r="F172" s="57"/>
      <c r="G172" s="131"/>
      <c r="H172" s="114"/>
      <c r="I172" s="114"/>
      <c r="J172" s="115"/>
      <c r="K172" s="115"/>
      <c r="L172" s="115"/>
      <c r="M172" s="116"/>
      <c r="N172" s="115"/>
      <c r="O172" s="126"/>
      <c r="P172" s="166"/>
      <c r="Q172" s="127"/>
      <c r="R172" s="127"/>
      <c r="S172" s="117"/>
      <c r="T172" s="117"/>
      <c r="U172" s="117"/>
      <c r="V172" s="56"/>
      <c r="W172" s="117"/>
      <c r="X172" s="117"/>
      <c r="Y172" s="117"/>
      <c r="Z172" s="117"/>
      <c r="AA172" s="117"/>
      <c r="AB172" s="117"/>
      <c r="AC172" s="117"/>
      <c r="AD172" s="117"/>
      <c r="AE172" s="56"/>
      <c r="AF172" s="118"/>
      <c r="AG172" s="118"/>
      <c r="AH172" s="118"/>
      <c r="AI172" s="118"/>
      <c r="AJ172" s="118"/>
      <c r="AK172" s="118"/>
      <c r="AL172" s="118"/>
      <c r="AM172" s="118"/>
      <c r="AN172" s="118"/>
      <c r="AO172" s="118"/>
      <c r="AP172" s="118"/>
      <c r="AQ172" s="118"/>
      <c r="AR172" s="118"/>
      <c r="AS172" s="118"/>
      <c r="AT172" s="119"/>
      <c r="AU172" s="118"/>
      <c r="AV172" s="118"/>
      <c r="AW172" s="118"/>
      <c r="AX172" s="118"/>
      <c r="AY172" s="118"/>
      <c r="AZ172" s="119"/>
      <c r="BA172" s="120"/>
      <c r="BB172" s="121"/>
      <c r="BC172" s="132"/>
      <c r="BD172" s="232"/>
      <c r="BE172" s="227"/>
      <c r="BF172" s="227"/>
      <c r="BG172" s="228"/>
      <c r="BH172" s="228"/>
      <c r="BI172" s="228"/>
      <c r="BJ172" s="228"/>
      <c r="BK172" s="228"/>
      <c r="BL172" s="228"/>
      <c r="BM172" s="228"/>
      <c r="BN172" s="228"/>
      <c r="BO172" s="228"/>
      <c r="BP172" s="228"/>
      <c r="BQ172" s="228"/>
      <c r="BR172" s="228"/>
      <c r="BS172" s="228"/>
      <c r="BT172" s="228"/>
      <c r="BU172" s="228"/>
      <c r="BV172" s="228"/>
      <c r="BW172" s="228"/>
      <c r="BX172" s="228"/>
      <c r="BY172" s="228"/>
      <c r="BZ172" s="228"/>
      <c r="CA172" s="228"/>
      <c r="CB172" s="228"/>
      <c r="CC172" s="228"/>
      <c r="CD172" s="228"/>
      <c r="CE172" s="228"/>
      <c r="CF172" s="228"/>
      <c r="CG172" s="228"/>
      <c r="CH172" s="228"/>
      <c r="CI172" s="228"/>
      <c r="CJ172" s="228"/>
      <c r="CK172" s="228"/>
      <c r="CL172" s="228"/>
      <c r="CM172" s="228"/>
      <c r="CN172" s="228"/>
      <c r="CO172" s="229"/>
      <c r="CP172" s="229"/>
      <c r="CQ172" s="230"/>
      <c r="CR172" s="230"/>
      <c r="CS172" s="230"/>
      <c r="CT172" s="230"/>
      <c r="CU172" s="230"/>
      <c r="CV172" s="230"/>
      <c r="CW172" s="230"/>
      <c r="CX172" s="230"/>
      <c r="CY172" s="228"/>
      <c r="CZ172" s="228"/>
      <c r="DA172" s="228"/>
      <c r="DB172" s="228"/>
      <c r="DC172" s="228"/>
      <c r="DD172" s="228"/>
      <c r="DE172" s="228"/>
      <c r="DF172" s="228"/>
      <c r="DG172" s="228"/>
      <c r="DH172" s="228"/>
      <c r="DI172" s="228"/>
      <c r="DJ172" s="228"/>
      <c r="DK172" s="228"/>
      <c r="DL172" s="228"/>
      <c r="DM172" s="228"/>
      <c r="DN172" s="228"/>
      <c r="DO172" s="228"/>
      <c r="DP172" s="230"/>
      <c r="DQ172" s="230"/>
      <c r="DR172" s="230"/>
      <c r="DS172" s="231"/>
      <c r="DT172" s="230"/>
      <c r="DU172" s="231"/>
      <c r="DV172" s="230"/>
      <c r="DW172" s="230"/>
      <c r="DX172" s="5"/>
      <c r="DY172" s="5"/>
      <c r="DZ172" s="3"/>
    </row>
    <row r="173" spans="1:130" x14ac:dyDescent="0.2">
      <c r="BA173" s="36"/>
      <c r="BB173" s="36"/>
    </row>
  </sheetData>
  <mergeCells count="27">
    <mergeCell ref="BD3:BE3"/>
    <mergeCell ref="J3:K3"/>
    <mergeCell ref="DP5:DQ5"/>
    <mergeCell ref="DR5:DS5"/>
    <mergeCell ref="DT5:DU5"/>
    <mergeCell ref="BX4:CN4"/>
    <mergeCell ref="BX5:BY5"/>
    <mergeCell ref="BZ5:CA5"/>
    <mergeCell ref="CB5:CC5"/>
    <mergeCell ref="CD5:CE5"/>
    <mergeCell ref="CF5:CG5"/>
    <mergeCell ref="DV5:DW5"/>
    <mergeCell ref="CY2:DY2"/>
    <mergeCell ref="CY4:DO4"/>
    <mergeCell ref="E4:F4"/>
    <mergeCell ref="E3:F3"/>
    <mergeCell ref="B2:G2"/>
    <mergeCell ref="BA2:BE2"/>
    <mergeCell ref="H2:P2"/>
    <mergeCell ref="Q2:AD2"/>
    <mergeCell ref="AF2:AZ2"/>
    <mergeCell ref="CQ2:CX2"/>
    <mergeCell ref="BG2:CP2"/>
    <mergeCell ref="CH5:CI5"/>
    <mergeCell ref="CK5:CL5"/>
    <mergeCell ref="CM5:CN5"/>
    <mergeCell ref="BG4:BW4"/>
  </mergeCells>
  <conditionalFormatting sqref="S6:S169">
    <cfRule type="cellIs" dxfId="32" priority="29" operator="lessThan">
      <formula>0.5</formula>
    </cfRule>
    <cfRule type="cellIs" dxfId="31" priority="38" operator="greaterThan">
      <formula>0.5</formula>
    </cfRule>
  </conditionalFormatting>
  <conditionalFormatting sqref="AJ6:AJ169">
    <cfRule type="cellIs" dxfId="30" priority="15" operator="lessThan">
      <formula>50</formula>
    </cfRule>
    <cfRule type="cellIs" dxfId="29" priority="36" operator="greaterThan">
      <formula>50</formula>
    </cfRule>
  </conditionalFormatting>
  <conditionalFormatting sqref="AM6:AM169">
    <cfRule type="cellIs" dxfId="28" priority="14" operator="lessThan">
      <formula>20</formula>
    </cfRule>
    <cfRule type="cellIs" dxfId="27" priority="35" operator="greaterThan">
      <formula>20</formula>
    </cfRule>
  </conditionalFormatting>
  <conditionalFormatting sqref="AP6:AP169">
    <cfRule type="cellIs" dxfId="26" priority="13" operator="lessThan">
      <formula>10</formula>
    </cfRule>
    <cfRule type="cellIs" dxfId="25" priority="34" operator="greaterThan">
      <formula>10</formula>
    </cfRule>
  </conditionalFormatting>
  <conditionalFormatting sqref="AV6:AV169">
    <cfRule type="cellIs" dxfId="24" priority="12" operator="lessThan">
      <formula>5</formula>
    </cfRule>
    <cfRule type="cellIs" dxfId="23" priority="33" operator="greaterThan">
      <formula>5</formula>
    </cfRule>
  </conditionalFormatting>
  <conditionalFormatting sqref="AZ6:AZ169">
    <cfRule type="cellIs" dxfId="22" priority="11" operator="lessThan">
      <formula>15</formula>
    </cfRule>
    <cfRule type="cellIs" dxfId="21" priority="32" operator="greaterThan">
      <formula>15</formula>
    </cfRule>
  </conditionalFormatting>
  <conditionalFormatting sqref="J6:K169">
    <cfRule type="cellIs" dxfId="20" priority="39" operator="lessThan">
      <formula>75</formula>
    </cfRule>
    <cfRule type="cellIs" dxfId="19" priority="43" operator="between">
      <formula>75</formula>
      <formula>500</formula>
    </cfRule>
    <cfRule type="cellIs" dxfId="18" priority="44" operator="greaterThan">
      <formula>500</formula>
    </cfRule>
  </conditionalFormatting>
  <conditionalFormatting sqref="L6:L169">
    <cfRule type="cellIs" dxfId="17" priority="40" operator="greaterThan">
      <formula>9.5</formula>
    </cfRule>
    <cfRule type="cellIs" dxfId="16" priority="41" operator="between">
      <formula>6.5</formula>
      <formula>9.5</formula>
    </cfRule>
  </conditionalFormatting>
  <conditionalFormatting sqref="R6:R169 Y6:Y169 AF6:AF169 AK6:AK169">
    <cfRule type="cellIs" dxfId="15" priority="30" operator="greaterThan">
      <formula>200</formula>
    </cfRule>
    <cfRule type="cellIs" dxfId="14" priority="31" operator="lessThan">
      <formula>200</formula>
    </cfRule>
  </conditionalFormatting>
  <conditionalFormatting sqref="X6:X169">
    <cfRule type="cellIs" dxfId="13" priority="27" operator="greaterThan">
      <formula>1.5</formula>
    </cfRule>
    <cfRule type="cellIs" dxfId="12" priority="28" operator="lessThan">
      <formula>1.5</formula>
    </cfRule>
  </conditionalFormatting>
  <conditionalFormatting sqref="Z6:Z169">
    <cfRule type="cellIs" dxfId="11" priority="24" operator="lessThan">
      <formula>0.1</formula>
    </cfRule>
    <cfRule type="cellIs" dxfId="10" priority="37" operator="greaterThan">
      <formula>0.2</formula>
    </cfRule>
  </conditionalFormatting>
  <conditionalFormatting sqref="AB6:AB169 AI6:AI169">
    <cfRule type="cellIs" dxfId="9" priority="22" operator="greaterThan">
      <formula>50</formula>
    </cfRule>
    <cfRule type="cellIs" dxfId="8" priority="23" operator="lessThan">
      <formula>50</formula>
    </cfRule>
  </conditionalFormatting>
  <conditionalFormatting sqref="AD6:AD169">
    <cfRule type="cellIs" dxfId="7" priority="20" operator="greaterThan">
      <formula>250</formula>
    </cfRule>
    <cfRule type="cellIs" dxfId="6" priority="21" operator="lessThan">
      <formula>250</formula>
    </cfRule>
  </conditionalFormatting>
  <conditionalFormatting sqref="AY6:AY169 AQ6:AQ169">
    <cfRule type="cellIs" dxfId="5" priority="9" operator="greaterThan">
      <formula>10</formula>
    </cfRule>
    <cfRule type="cellIs" dxfId="4" priority="10" operator="lessThan">
      <formula>10</formula>
    </cfRule>
  </conditionalFormatting>
  <conditionalFormatting sqref="AT6:AT169">
    <cfRule type="cellIs" dxfId="3" priority="7" operator="greaterThan">
      <formula>5</formula>
    </cfRule>
    <cfRule type="cellIs" dxfId="2" priority="8" operator="lessThan">
      <formula>5</formula>
    </cfRule>
  </conditionalFormatting>
  <conditionalFormatting sqref="AN6:AN169">
    <cfRule type="cellIs" dxfId="1" priority="3" operator="greaterThan">
      <formula>2000</formula>
    </cfRule>
    <cfRule type="cellIs" dxfId="0" priority="4" operator="lessThan">
      <formula>2000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43"/>
  <sheetViews>
    <sheetView zoomScaleNormal="100" workbookViewId="0">
      <selection activeCell="B1" sqref="B1"/>
    </sheetView>
  </sheetViews>
  <sheetFormatPr baseColWidth="10" defaultRowHeight="12.75" x14ac:dyDescent="0.2"/>
  <cols>
    <col min="1" max="1" width="2.85546875" customWidth="1"/>
    <col min="4" max="4" width="11.42578125" customWidth="1"/>
    <col min="5" max="5" width="14.28515625" customWidth="1"/>
    <col min="6" max="6" width="17.140625" customWidth="1"/>
  </cols>
  <sheetData>
    <row r="2" spans="2:6" ht="12.75" customHeight="1" x14ac:dyDescent="0.2">
      <c r="B2" s="283" t="s">
        <v>29</v>
      </c>
      <c r="C2" s="285" t="s">
        <v>360</v>
      </c>
      <c r="D2" s="285" t="s">
        <v>361</v>
      </c>
      <c r="E2" s="12" t="s">
        <v>30</v>
      </c>
      <c r="F2" s="13" t="s">
        <v>31</v>
      </c>
    </row>
    <row r="3" spans="2:6" ht="14.25" x14ac:dyDescent="0.2">
      <c r="B3" s="284"/>
      <c r="C3" s="286"/>
      <c r="D3" s="286"/>
      <c r="E3" s="14" t="s">
        <v>32</v>
      </c>
      <c r="F3" s="15" t="s">
        <v>33</v>
      </c>
    </row>
    <row r="4" spans="2:6" ht="14.25" x14ac:dyDescent="0.2">
      <c r="B4" s="16"/>
      <c r="C4" s="17" t="s">
        <v>34</v>
      </c>
      <c r="D4" s="17"/>
      <c r="E4" s="18" t="s">
        <v>35</v>
      </c>
      <c r="F4" s="19" t="s">
        <v>36</v>
      </c>
    </row>
    <row r="5" spans="2:6" x14ac:dyDescent="0.2">
      <c r="B5" s="20" t="s">
        <v>6</v>
      </c>
      <c r="C5" s="21">
        <v>6.94</v>
      </c>
      <c r="D5" s="22">
        <v>1</v>
      </c>
      <c r="E5" s="22"/>
      <c r="F5" s="23"/>
    </row>
    <row r="6" spans="2:6" x14ac:dyDescent="0.2">
      <c r="B6" s="24" t="s">
        <v>2</v>
      </c>
      <c r="C6" s="9">
        <v>22.989799999999999</v>
      </c>
      <c r="D6" s="25">
        <v>1</v>
      </c>
      <c r="E6" s="11">
        <v>2.16</v>
      </c>
      <c r="F6" s="26">
        <v>49.6</v>
      </c>
    </row>
    <row r="7" spans="2:6" ht="15.75" x14ac:dyDescent="0.3">
      <c r="B7" s="24" t="s">
        <v>10</v>
      </c>
      <c r="C7" s="9">
        <v>18.0383</v>
      </c>
      <c r="D7" s="25">
        <v>1</v>
      </c>
      <c r="E7" s="11"/>
      <c r="F7" s="26"/>
    </row>
    <row r="8" spans="2:6" x14ac:dyDescent="0.2">
      <c r="B8" s="24" t="s">
        <v>3</v>
      </c>
      <c r="C8" s="11">
        <v>39.098300000000002</v>
      </c>
      <c r="D8" s="25">
        <v>1</v>
      </c>
      <c r="E8" s="11">
        <v>1.84</v>
      </c>
      <c r="F8" s="26">
        <v>72</v>
      </c>
    </row>
    <row r="9" spans="2:6" x14ac:dyDescent="0.2">
      <c r="B9" s="24" t="s">
        <v>1</v>
      </c>
      <c r="C9" s="9">
        <v>24.305</v>
      </c>
      <c r="D9" s="25">
        <v>2</v>
      </c>
      <c r="E9" s="11">
        <v>3.82</v>
      </c>
      <c r="F9" s="26">
        <v>46.4</v>
      </c>
    </row>
    <row r="10" spans="2:6" x14ac:dyDescent="0.2">
      <c r="B10" s="24" t="s">
        <v>0</v>
      </c>
      <c r="C10" s="9">
        <v>40.078000000000003</v>
      </c>
      <c r="D10" s="25">
        <v>2</v>
      </c>
      <c r="E10" s="11">
        <v>2.6</v>
      </c>
      <c r="F10" s="26">
        <v>52</v>
      </c>
    </row>
    <row r="11" spans="2:6" x14ac:dyDescent="0.2">
      <c r="B11" s="8" t="s">
        <v>16</v>
      </c>
      <c r="C11" s="9">
        <v>87.62</v>
      </c>
      <c r="D11" s="25">
        <v>2</v>
      </c>
      <c r="E11" s="11"/>
      <c r="F11" s="26"/>
    </row>
    <row r="12" spans="2:6" x14ac:dyDescent="0.2">
      <c r="B12" s="24" t="s">
        <v>7</v>
      </c>
      <c r="C12" s="9">
        <v>55.844999999999999</v>
      </c>
      <c r="D12" s="25">
        <v>2</v>
      </c>
      <c r="E12" s="11"/>
      <c r="F12" s="26"/>
    </row>
    <row r="13" spans="2:6" x14ac:dyDescent="0.2">
      <c r="B13" s="24" t="s">
        <v>8</v>
      </c>
      <c r="C13" s="9">
        <v>54.844999999999999</v>
      </c>
      <c r="D13" s="25">
        <v>2</v>
      </c>
      <c r="E13" s="11"/>
      <c r="F13" s="26"/>
    </row>
    <row r="14" spans="2:6" x14ac:dyDescent="0.2">
      <c r="B14" s="24" t="s">
        <v>5</v>
      </c>
      <c r="C14" s="11">
        <v>18.9984</v>
      </c>
      <c r="D14" s="25">
        <v>1</v>
      </c>
      <c r="E14" s="11"/>
      <c r="F14" s="26"/>
    </row>
    <row r="15" spans="2:6" x14ac:dyDescent="0.2">
      <c r="B15" s="24" t="s">
        <v>4</v>
      </c>
      <c r="C15" s="9">
        <v>35.453000000000003</v>
      </c>
      <c r="D15" s="25">
        <v>1</v>
      </c>
      <c r="E15" s="11">
        <v>2.14</v>
      </c>
      <c r="F15" s="26">
        <v>75.900000000000006</v>
      </c>
    </row>
    <row r="16" spans="2:6" ht="15.75" x14ac:dyDescent="0.3">
      <c r="B16" s="24" t="s">
        <v>11</v>
      </c>
      <c r="C16" s="9">
        <v>46.005499999999998</v>
      </c>
      <c r="D16" s="25">
        <v>1</v>
      </c>
      <c r="E16" s="11"/>
      <c r="F16" s="26"/>
    </row>
    <row r="17" spans="2:6" x14ac:dyDescent="0.2">
      <c r="B17" s="24" t="s">
        <v>9</v>
      </c>
      <c r="C17" s="27">
        <v>79.903999999999996</v>
      </c>
      <c r="D17" s="25">
        <v>1</v>
      </c>
      <c r="E17" s="11"/>
      <c r="F17" s="26"/>
    </row>
    <row r="18" spans="2:6" ht="15.75" x14ac:dyDescent="0.3">
      <c r="B18" s="24" t="s">
        <v>12</v>
      </c>
      <c r="C18" s="9">
        <v>62.004899999999999</v>
      </c>
      <c r="D18" s="25">
        <v>1</v>
      </c>
      <c r="E18" s="11">
        <v>1.1499999999999999</v>
      </c>
      <c r="F18" s="26">
        <v>71</v>
      </c>
    </row>
    <row r="19" spans="2:6" ht="15.75" customHeight="1" x14ac:dyDescent="0.3">
      <c r="B19" s="24" t="s">
        <v>13</v>
      </c>
      <c r="C19" s="9">
        <v>94.971400000000003</v>
      </c>
      <c r="D19" s="25">
        <v>3</v>
      </c>
      <c r="E19" s="11">
        <v>1.54</v>
      </c>
      <c r="F19" s="26"/>
    </row>
    <row r="20" spans="2:6" ht="25.5" customHeight="1" x14ac:dyDescent="0.3">
      <c r="B20" s="24" t="s">
        <v>14</v>
      </c>
      <c r="C20" s="9">
        <v>96.062600000000003</v>
      </c>
      <c r="D20" s="25">
        <v>2</v>
      </c>
      <c r="E20" s="11">
        <v>1.54</v>
      </c>
      <c r="F20" s="26">
        <v>73.900000000000006</v>
      </c>
    </row>
    <row r="21" spans="2:6" ht="15.75" x14ac:dyDescent="0.3">
      <c r="B21" s="24" t="s">
        <v>15</v>
      </c>
      <c r="C21" s="9">
        <v>61.017099999999999</v>
      </c>
      <c r="D21" s="25">
        <v>1</v>
      </c>
      <c r="E21" s="27">
        <v>0.71499999999999997</v>
      </c>
      <c r="F21" s="26">
        <v>43.6</v>
      </c>
    </row>
    <row r="22" spans="2:6" ht="15.75" x14ac:dyDescent="0.3">
      <c r="B22" s="24" t="s">
        <v>17</v>
      </c>
      <c r="C22" s="9">
        <v>60.008000000000003</v>
      </c>
      <c r="D22" s="25">
        <v>2</v>
      </c>
      <c r="E22" s="11">
        <v>2.82</v>
      </c>
      <c r="F22" s="26">
        <v>84.6</v>
      </c>
    </row>
    <row r="23" spans="2:6" ht="15.75" x14ac:dyDescent="0.3">
      <c r="B23" s="28" t="s">
        <v>27</v>
      </c>
      <c r="C23" s="10">
        <v>44.009799999999998</v>
      </c>
      <c r="D23" s="29"/>
      <c r="E23" s="29"/>
      <c r="F23" s="30"/>
    </row>
    <row r="27" spans="2:6" x14ac:dyDescent="0.2">
      <c r="C27" s="7"/>
      <c r="D27" s="7"/>
    </row>
    <row r="28" spans="2:6" x14ac:dyDescent="0.2">
      <c r="C28" s="7"/>
      <c r="D28" s="7"/>
    </row>
    <row r="29" spans="2:6" x14ac:dyDescent="0.2">
      <c r="C29" s="7"/>
      <c r="D29" s="7"/>
    </row>
    <row r="30" spans="2:6" x14ac:dyDescent="0.2">
      <c r="C30" s="7"/>
      <c r="D30" s="7"/>
    </row>
    <row r="31" spans="2:6" x14ac:dyDescent="0.2">
      <c r="C31" s="7"/>
      <c r="D31" s="7"/>
    </row>
    <row r="32" spans="2:6" x14ac:dyDescent="0.2">
      <c r="C32" s="7"/>
      <c r="D32" s="7"/>
    </row>
    <row r="33" spans="3:4" x14ac:dyDescent="0.2">
      <c r="C33" s="50"/>
      <c r="D33" s="50"/>
    </row>
    <row r="34" spans="3:4" x14ac:dyDescent="0.2">
      <c r="C34" s="50"/>
      <c r="D34" s="50"/>
    </row>
    <row r="35" spans="3:4" x14ac:dyDescent="0.2">
      <c r="C35" s="50"/>
      <c r="D35" s="50"/>
    </row>
    <row r="36" spans="3:4" x14ac:dyDescent="0.2">
      <c r="C36" s="50"/>
      <c r="D36" s="50"/>
    </row>
    <row r="37" spans="3:4" x14ac:dyDescent="0.2">
      <c r="C37" s="50"/>
      <c r="D37" s="50"/>
    </row>
    <row r="38" spans="3:4" x14ac:dyDescent="0.2">
      <c r="C38" s="50"/>
      <c r="D38" s="50"/>
    </row>
    <row r="39" spans="3:4" x14ac:dyDescent="0.2">
      <c r="C39" s="50"/>
      <c r="D39" s="51"/>
    </row>
    <row r="40" spans="3:4" x14ac:dyDescent="0.2">
      <c r="C40" s="50"/>
      <c r="D40" s="51"/>
    </row>
    <row r="41" spans="3:4" x14ac:dyDescent="0.2">
      <c r="C41" s="50"/>
      <c r="D41" s="51"/>
    </row>
    <row r="42" spans="3:4" x14ac:dyDescent="0.2">
      <c r="C42" s="50"/>
      <c r="D42" s="51"/>
    </row>
    <row r="43" spans="3:4" x14ac:dyDescent="0.2">
      <c r="C43" s="50"/>
      <c r="D43" s="52"/>
    </row>
  </sheetData>
  <mergeCells count="3">
    <mergeCell ref="B2:B3"/>
    <mergeCell ref="C2:C3"/>
    <mergeCell ref="D2:D3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Data</vt:lpstr>
      <vt:lpstr>Constants</vt:lpstr>
    </vt:vector>
  </TitlesOfParts>
  <Company>TU Darmstadt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Hydrochemische Kennwerte</dc:title>
  <dc:subject>Darstellung als TDS, Piper, Schoeller Diagramme</dc:subject>
  <dc:creator>Dipl.-Ing. Rafael Schäffer</dc:creator>
  <cp:lastModifiedBy>Rafael Schäffer</cp:lastModifiedBy>
  <cp:lastPrinted>2015-12-22T12:06:37Z</cp:lastPrinted>
  <dcterms:created xsi:type="dcterms:W3CDTF">1999-07-31T21:38:38Z</dcterms:created>
  <dcterms:modified xsi:type="dcterms:W3CDTF">2021-01-14T13:12:20Z</dcterms:modified>
</cp:coreProperties>
</file>