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taff\Projekte\DFG_962_FIPRE Chemische und geometrische Struktur funktionalisierter Papiere\08_Veröffentlichungen und Päsentationen\Veröffentlichungen\2022_2 Lyocell Paper\"/>
    </mc:Choice>
  </mc:AlternateContent>
  <bookViews>
    <workbookView xWindow="0" yWindow="0" windowWidth="19200" windowHeight="7050" activeTab="2"/>
  </bookViews>
  <sheets>
    <sheet name="Ascending test" sheetId="5" r:id="rId1"/>
    <sheet name="Washburn model" sheetId="2" r:id="rId2"/>
    <sheet name="Statstic mode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2" i="2"/>
  <c r="BA26" i="5" l="1"/>
  <c r="AZ26" i="5"/>
  <c r="AY26" i="5"/>
  <c r="X26" i="5" s="1"/>
  <c r="AX26" i="5"/>
  <c r="AW26" i="5"/>
  <c r="AV26" i="5"/>
  <c r="P26" i="5" s="1"/>
  <c r="AU26" i="5"/>
  <c r="T26" i="5" s="1"/>
  <c r="AT26" i="5"/>
  <c r="AS26" i="5"/>
  <c r="AR26" i="5"/>
  <c r="AQ26" i="5"/>
  <c r="AP26" i="5"/>
  <c r="AO26" i="5"/>
  <c r="AN26" i="5"/>
  <c r="AM26" i="5"/>
  <c r="U26" i="5" s="1"/>
  <c r="AL26" i="5"/>
  <c r="AK26" i="5"/>
  <c r="AJ26" i="5"/>
  <c r="AI26" i="5"/>
  <c r="Z26" i="5" s="1"/>
  <c r="AH26" i="5"/>
  <c r="AG26" i="5"/>
  <c r="AF26" i="5"/>
  <c r="W26" i="5" s="1"/>
  <c r="AE26" i="5"/>
  <c r="V26" i="5" s="1"/>
  <c r="AD26" i="5"/>
  <c r="AC26" i="5"/>
  <c r="AB26" i="5"/>
  <c r="S26" i="5" s="1"/>
  <c r="AA26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X25" i="5" s="1"/>
  <c r="AO25" i="5"/>
  <c r="AN25" i="5"/>
  <c r="AM25" i="5"/>
  <c r="AL25" i="5"/>
  <c r="AK25" i="5"/>
  <c r="S25" i="5" s="1"/>
  <c r="AJ25" i="5"/>
  <c r="AI25" i="5"/>
  <c r="AH25" i="5"/>
  <c r="AG25" i="5"/>
  <c r="AF25" i="5"/>
  <c r="AE25" i="5"/>
  <c r="AD25" i="5"/>
  <c r="U25" i="5" s="1"/>
  <c r="AC25" i="5"/>
  <c r="T25" i="5" s="1"/>
  <c r="AB25" i="5"/>
  <c r="AA25" i="5"/>
  <c r="Y25" i="5"/>
  <c r="O25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Y24" i="5" s="1"/>
  <c r="AG24" i="5"/>
  <c r="AF24" i="5"/>
  <c r="W24" i="5" s="1"/>
  <c r="AE24" i="5"/>
  <c r="AD24" i="5"/>
  <c r="U24" i="5" s="1"/>
  <c r="AC24" i="5"/>
  <c r="T24" i="5" s="1"/>
  <c r="AB24" i="5"/>
  <c r="AA24" i="5"/>
  <c r="X24" i="5"/>
  <c r="N24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AJ23" i="5"/>
  <c r="AI23" i="5"/>
  <c r="H23" i="5"/>
  <c r="G23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V22" i="5" s="1"/>
  <c r="AM22" i="5"/>
  <c r="AL22" i="5"/>
  <c r="AK22" i="5"/>
  <c r="AJ22" i="5"/>
  <c r="AI22" i="5"/>
  <c r="Z22" i="5" s="1"/>
  <c r="AH22" i="5"/>
  <c r="AG22" i="5"/>
  <c r="AF22" i="5"/>
  <c r="AE22" i="5"/>
  <c r="AD22" i="5"/>
  <c r="AC22" i="5"/>
  <c r="AB22" i="5"/>
  <c r="S22" i="5" s="1"/>
  <c r="AA22" i="5"/>
  <c r="R22" i="5" s="1"/>
  <c r="BA21" i="5"/>
  <c r="AZ21" i="5"/>
  <c r="AY21" i="5"/>
  <c r="AX21" i="5"/>
  <c r="AW21" i="5"/>
  <c r="AV21" i="5"/>
  <c r="P21" i="5" s="1"/>
  <c r="AU21" i="5"/>
  <c r="AT21" i="5"/>
  <c r="AS21" i="5"/>
  <c r="AR21" i="5"/>
  <c r="AQ21" i="5"/>
  <c r="AP21" i="5"/>
  <c r="AO21" i="5"/>
  <c r="AN21" i="5"/>
  <c r="V21" i="5" s="1"/>
  <c r="AM21" i="5"/>
  <c r="AL21" i="5"/>
  <c r="T21" i="5" s="1"/>
  <c r="AK21" i="5"/>
  <c r="AJ21" i="5"/>
  <c r="AI21" i="5"/>
  <c r="Z21" i="5" s="1"/>
  <c r="AH21" i="5"/>
  <c r="Y21" i="5" s="1"/>
  <c r="AG21" i="5"/>
  <c r="AF21" i="5"/>
  <c r="AE21" i="5"/>
  <c r="AD21" i="5"/>
  <c r="U21" i="5" s="1"/>
  <c r="AC21" i="5"/>
  <c r="AB21" i="5"/>
  <c r="AA21" i="5"/>
  <c r="R21" i="5" s="1"/>
  <c r="W21" i="5"/>
  <c r="BA20" i="5"/>
  <c r="AZ20" i="5"/>
  <c r="AY20" i="5"/>
  <c r="AX20" i="5"/>
  <c r="AW20" i="5"/>
  <c r="AV20" i="5"/>
  <c r="AU20" i="5"/>
  <c r="AT20" i="5"/>
  <c r="AS20" i="5"/>
  <c r="AR20" i="5"/>
  <c r="Z20" i="5" s="1"/>
  <c r="AQ20" i="5"/>
  <c r="AP20" i="5"/>
  <c r="AO20" i="5"/>
  <c r="AN20" i="5"/>
  <c r="AM20" i="5"/>
  <c r="AL20" i="5"/>
  <c r="AK20" i="5"/>
  <c r="AJ20" i="5"/>
  <c r="R20" i="5" s="1"/>
  <c r="AI20" i="5"/>
  <c r="AH20" i="5"/>
  <c r="AG20" i="5"/>
  <c r="AF20" i="5"/>
  <c r="AE20" i="5"/>
  <c r="V20" i="5" s="1"/>
  <c r="AD20" i="5"/>
  <c r="AC20" i="5"/>
  <c r="T20" i="5" s="1"/>
  <c r="AB20" i="5"/>
  <c r="S20" i="5" s="1"/>
  <c r="AA20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AM19" i="5"/>
  <c r="P19" i="5"/>
  <c r="H19" i="5"/>
  <c r="G19" i="5"/>
  <c r="BA18" i="5"/>
  <c r="AZ18" i="5"/>
  <c r="Y18" i="5" s="1"/>
  <c r="AY18" i="5"/>
  <c r="AX18" i="5"/>
  <c r="AW18" i="5"/>
  <c r="AV18" i="5"/>
  <c r="AU18" i="5"/>
  <c r="AT18" i="5"/>
  <c r="AS18" i="5"/>
  <c r="AR18" i="5"/>
  <c r="O18" i="5" s="1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T18" i="5" s="1"/>
  <c r="AB18" i="5"/>
  <c r="AA18" i="5"/>
  <c r="X18" i="5"/>
  <c r="W18" i="5"/>
  <c r="V18" i="5"/>
  <c r="U18" i="5"/>
  <c r="BA17" i="5"/>
  <c r="Z17" i="5" s="1"/>
  <c r="AZ17" i="5"/>
  <c r="AY17" i="5"/>
  <c r="AX17" i="5"/>
  <c r="AW17" i="5"/>
  <c r="AV17" i="5"/>
  <c r="P17" i="5" s="1"/>
  <c r="AU17" i="5"/>
  <c r="AT17" i="5"/>
  <c r="AS17" i="5"/>
  <c r="AR17" i="5"/>
  <c r="AQ17" i="5"/>
  <c r="AP17" i="5"/>
  <c r="AO17" i="5"/>
  <c r="AN17" i="5"/>
  <c r="AM17" i="5"/>
  <c r="AL17" i="5"/>
  <c r="AK17" i="5"/>
  <c r="S17" i="5" s="1"/>
  <c r="AJ17" i="5"/>
  <c r="AI17" i="5"/>
  <c r="AH17" i="5"/>
  <c r="AG17" i="5"/>
  <c r="X17" i="5" s="1"/>
  <c r="AF17" i="5"/>
  <c r="AE17" i="5"/>
  <c r="AD17" i="5"/>
  <c r="U17" i="5" s="1"/>
  <c r="AC17" i="5"/>
  <c r="T17" i="5" s="1"/>
  <c r="AB17" i="5"/>
  <c r="AA17" i="5"/>
  <c r="Y17" i="5"/>
  <c r="R17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O16" i="5" s="1"/>
  <c r="AL16" i="5"/>
  <c r="AK16" i="5"/>
  <c r="S16" i="5" s="1"/>
  <c r="AJ16" i="5"/>
  <c r="AI16" i="5"/>
  <c r="AH16" i="5"/>
  <c r="AG16" i="5"/>
  <c r="AF16" i="5"/>
  <c r="AE16" i="5"/>
  <c r="V16" i="5" s="1"/>
  <c r="AD16" i="5"/>
  <c r="AC16" i="5"/>
  <c r="AB16" i="5"/>
  <c r="AA16" i="5"/>
  <c r="Y16" i="5"/>
  <c r="X16" i="5"/>
  <c r="W16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AZ15" i="5"/>
  <c r="AS15" i="5"/>
  <c r="H15" i="5"/>
  <c r="G15" i="5"/>
  <c r="BA14" i="5"/>
  <c r="AZ14" i="5"/>
  <c r="AY14" i="5"/>
  <c r="AX14" i="5"/>
  <c r="AW14" i="5"/>
  <c r="AV14" i="5"/>
  <c r="AU14" i="5"/>
  <c r="AT14" i="5"/>
  <c r="AS14" i="5"/>
  <c r="AR14" i="5"/>
  <c r="AQ14" i="5"/>
  <c r="Y14" i="5" s="1"/>
  <c r="AP14" i="5"/>
  <c r="AO14" i="5"/>
  <c r="AN14" i="5"/>
  <c r="AM14" i="5"/>
  <c r="AL14" i="5"/>
  <c r="AK14" i="5"/>
  <c r="S14" i="5" s="1"/>
  <c r="AJ14" i="5"/>
  <c r="AI14" i="5"/>
  <c r="AH14" i="5"/>
  <c r="AG14" i="5"/>
  <c r="AF14" i="5"/>
  <c r="W14" i="5" s="1"/>
  <c r="AE14" i="5"/>
  <c r="V14" i="5" s="1"/>
  <c r="AD14" i="5"/>
  <c r="U14" i="5" s="1"/>
  <c r="AC14" i="5"/>
  <c r="T14" i="5" s="1"/>
  <c r="AB14" i="5"/>
  <c r="AA14" i="5"/>
  <c r="BA13" i="5"/>
  <c r="AZ13" i="5"/>
  <c r="AY13" i="5"/>
  <c r="X13" i="5" s="1"/>
  <c r="AX13" i="5"/>
  <c r="AW13" i="5"/>
  <c r="AV13" i="5"/>
  <c r="AU13" i="5"/>
  <c r="AT13" i="5"/>
  <c r="AS13" i="5"/>
  <c r="AR13" i="5"/>
  <c r="AQ13" i="5"/>
  <c r="Y13" i="5" s="1"/>
  <c r="AP13" i="5"/>
  <c r="AO13" i="5"/>
  <c r="AN13" i="5"/>
  <c r="AM13" i="5"/>
  <c r="O13" i="5" s="1"/>
  <c r="AL13" i="5"/>
  <c r="AK13" i="5"/>
  <c r="S13" i="5" s="1"/>
  <c r="AJ13" i="5"/>
  <c r="AI13" i="5"/>
  <c r="AH13" i="5"/>
  <c r="AG13" i="5"/>
  <c r="AF13" i="5"/>
  <c r="AE13" i="5"/>
  <c r="V13" i="5" s="1"/>
  <c r="AD13" i="5"/>
  <c r="U13" i="5" s="1"/>
  <c r="AC13" i="5"/>
  <c r="AB13" i="5"/>
  <c r="AA13" i="5"/>
  <c r="W13" i="5"/>
  <c r="N13" i="5"/>
  <c r="BA12" i="5"/>
  <c r="AZ12" i="5"/>
  <c r="AY12" i="5"/>
  <c r="AX12" i="5"/>
  <c r="AW12" i="5"/>
  <c r="AV12" i="5"/>
  <c r="AU12" i="5"/>
  <c r="AT12" i="5"/>
  <c r="AS12" i="5"/>
  <c r="AR12" i="5"/>
  <c r="AQ12" i="5"/>
  <c r="Y12" i="5" s="1"/>
  <c r="AP12" i="5"/>
  <c r="AO12" i="5"/>
  <c r="AN12" i="5"/>
  <c r="AM12" i="5"/>
  <c r="AL12" i="5"/>
  <c r="AK12" i="5"/>
  <c r="S12" i="5" s="1"/>
  <c r="AJ12" i="5"/>
  <c r="AI12" i="5"/>
  <c r="AH12" i="5"/>
  <c r="AG12" i="5"/>
  <c r="AF12" i="5"/>
  <c r="AE12" i="5"/>
  <c r="V12" i="5" s="1"/>
  <c r="AD12" i="5"/>
  <c r="U12" i="5" s="1"/>
  <c r="AC12" i="5"/>
  <c r="T12" i="5" s="1"/>
  <c r="AB12" i="5"/>
  <c r="AA12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H11" i="5"/>
  <c r="G11" i="5"/>
  <c r="BA10" i="5"/>
  <c r="AZ10" i="5"/>
  <c r="AY10" i="5"/>
  <c r="AX10" i="5"/>
  <c r="AW10" i="5"/>
  <c r="AV10" i="5"/>
  <c r="P10" i="5" s="1"/>
  <c r="AU10" i="5"/>
  <c r="AT10" i="5"/>
  <c r="AS10" i="5"/>
  <c r="AR10" i="5"/>
  <c r="AQ10" i="5"/>
  <c r="AP10" i="5"/>
  <c r="AO10" i="5"/>
  <c r="O10" i="5" s="1"/>
  <c r="AN10" i="5"/>
  <c r="AM10" i="5"/>
  <c r="AL10" i="5"/>
  <c r="AK10" i="5"/>
  <c r="AJ10" i="5"/>
  <c r="AI10" i="5"/>
  <c r="AH10" i="5"/>
  <c r="AG10" i="5"/>
  <c r="X10" i="5" s="1"/>
  <c r="AF10" i="5"/>
  <c r="AE10" i="5"/>
  <c r="AD10" i="5"/>
  <c r="AC10" i="5"/>
  <c r="AB10" i="5"/>
  <c r="AA10" i="5"/>
  <c r="R10" i="5" s="1"/>
  <c r="Z10" i="5"/>
  <c r="Y10" i="5"/>
  <c r="U10" i="5"/>
  <c r="S10" i="5"/>
  <c r="BA9" i="5"/>
  <c r="AZ9" i="5"/>
  <c r="AY9" i="5"/>
  <c r="AX9" i="5"/>
  <c r="W9" i="5" s="1"/>
  <c r="AW9" i="5"/>
  <c r="V9" i="5" s="1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Z9" i="5" s="1"/>
  <c r="AH9" i="5"/>
  <c r="Y9" i="5" s="1"/>
  <c r="AG9" i="5"/>
  <c r="AF9" i="5"/>
  <c r="AE9" i="5"/>
  <c r="AD9" i="5"/>
  <c r="AC9" i="5"/>
  <c r="T9" i="5" s="1"/>
  <c r="AB9" i="5"/>
  <c r="AA9" i="5"/>
  <c r="R9" i="5" s="1"/>
  <c r="BA8" i="5"/>
  <c r="BA23" i="5" s="1"/>
  <c r="AZ8" i="5"/>
  <c r="AZ23" i="5" s="1"/>
  <c r="AY8" i="5"/>
  <c r="AY23" i="5" s="1"/>
  <c r="AX8" i="5"/>
  <c r="AX23" i="5" s="1"/>
  <c r="AW8" i="5"/>
  <c r="AW23" i="5" s="1"/>
  <c r="AV8" i="5"/>
  <c r="AU8" i="5"/>
  <c r="AU23" i="5" s="1"/>
  <c r="AT8" i="5"/>
  <c r="AT23" i="5" s="1"/>
  <c r="AS8" i="5"/>
  <c r="AS23" i="5" s="1"/>
  <c r="AR8" i="5"/>
  <c r="AR23" i="5" s="1"/>
  <c r="AQ8" i="5"/>
  <c r="AQ23" i="5" s="1"/>
  <c r="AP8" i="5"/>
  <c r="AP23" i="5" s="1"/>
  <c r="AO8" i="5"/>
  <c r="AO23" i="5" s="1"/>
  <c r="AN8" i="5"/>
  <c r="AN23" i="5" s="1"/>
  <c r="AM8" i="5"/>
  <c r="AM23" i="5" s="1"/>
  <c r="AL8" i="5"/>
  <c r="AL23" i="5" s="1"/>
  <c r="AK8" i="5"/>
  <c r="AK23" i="5" s="1"/>
  <c r="AJ8" i="5"/>
  <c r="AI8" i="5"/>
  <c r="AH8" i="5"/>
  <c r="AH23" i="5" s="1"/>
  <c r="AG8" i="5"/>
  <c r="AG23" i="5" s="1"/>
  <c r="AF8" i="5"/>
  <c r="AE8" i="5"/>
  <c r="AD8" i="5"/>
  <c r="AD23" i="5" s="1"/>
  <c r="AC8" i="5"/>
  <c r="T8" i="5" s="1"/>
  <c r="T23" i="5" s="1"/>
  <c r="AB8" i="5"/>
  <c r="S8" i="5" s="1"/>
  <c r="S23" i="5" s="1"/>
  <c r="AA8" i="5"/>
  <c r="AA23" i="5" s="1"/>
  <c r="Z8" i="5"/>
  <c r="Z23" i="5" s="1"/>
  <c r="Y8" i="5"/>
  <c r="Y23" i="5" s="1"/>
  <c r="AR7" i="5"/>
  <c r="AR19" i="5" s="1"/>
  <c r="AQ7" i="5"/>
  <c r="AQ19" i="5" s="1"/>
  <c r="AP7" i="5"/>
  <c r="AP19" i="5" s="1"/>
  <c r="AO7" i="5"/>
  <c r="AO19" i="5" s="1"/>
  <c r="AN7" i="5"/>
  <c r="AM7" i="5"/>
  <c r="AL7" i="5"/>
  <c r="AL19" i="5" s="1"/>
  <c r="AK7" i="5"/>
  <c r="AK19" i="5" s="1"/>
  <c r="AJ7" i="5"/>
  <c r="AJ19" i="5" s="1"/>
  <c r="AI7" i="5"/>
  <c r="Z7" i="5" s="1"/>
  <c r="Z19" i="5" s="1"/>
  <c r="AH7" i="5"/>
  <c r="Y7" i="5" s="1"/>
  <c r="Y19" i="5" s="1"/>
  <c r="AG7" i="5"/>
  <c r="AG19" i="5" s="1"/>
  <c r="AF7" i="5"/>
  <c r="AE7" i="5"/>
  <c r="AE19" i="5" s="1"/>
  <c r="AD7" i="5"/>
  <c r="AD19" i="5" s="1"/>
  <c r="AC7" i="5"/>
  <c r="AC19" i="5" s="1"/>
  <c r="AB7" i="5"/>
  <c r="AB19" i="5" s="1"/>
  <c r="AA7" i="5"/>
  <c r="R7" i="5" s="1"/>
  <c r="R19" i="5" s="1"/>
  <c r="U7" i="5"/>
  <c r="U19" i="5" s="1"/>
  <c r="T7" i="5"/>
  <c r="T19" i="5" s="1"/>
  <c r="BA6" i="5"/>
  <c r="AZ6" i="5"/>
  <c r="AY6" i="5"/>
  <c r="AX6" i="5"/>
  <c r="AW6" i="5"/>
  <c r="AV6" i="5"/>
  <c r="P6" i="5" s="1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Z6" i="5" s="1"/>
  <c r="AH6" i="5"/>
  <c r="AG6" i="5"/>
  <c r="X6" i="5" s="1"/>
  <c r="AF6" i="5"/>
  <c r="W6" i="5" s="1"/>
  <c r="AE6" i="5"/>
  <c r="AD6" i="5"/>
  <c r="AC6" i="5"/>
  <c r="AB6" i="5"/>
  <c r="AA6" i="5"/>
  <c r="R6" i="5" s="1"/>
  <c r="V6" i="5"/>
  <c r="BA5" i="5"/>
  <c r="Z5" i="5" s="1"/>
  <c r="AZ5" i="5"/>
  <c r="AY5" i="5"/>
  <c r="AX5" i="5"/>
  <c r="AW5" i="5"/>
  <c r="AV5" i="5"/>
  <c r="AU5" i="5"/>
  <c r="AT5" i="5"/>
  <c r="S5" i="5" s="1"/>
  <c r="AS5" i="5"/>
  <c r="AR5" i="5"/>
  <c r="AQ5" i="5"/>
  <c r="AP5" i="5"/>
  <c r="AO5" i="5"/>
  <c r="AN5" i="5"/>
  <c r="AM5" i="5"/>
  <c r="O5" i="5" s="1"/>
  <c r="AL5" i="5"/>
  <c r="AK5" i="5"/>
  <c r="AJ5" i="5"/>
  <c r="AI5" i="5"/>
  <c r="AH5" i="5"/>
  <c r="Y5" i="5" s="1"/>
  <c r="AG5" i="5"/>
  <c r="AF5" i="5"/>
  <c r="AE5" i="5"/>
  <c r="V5" i="5" s="1"/>
  <c r="AD5" i="5"/>
  <c r="U5" i="5" s="1"/>
  <c r="AC5" i="5"/>
  <c r="T5" i="5" s="1"/>
  <c r="AB5" i="5"/>
  <c r="AA5" i="5"/>
  <c r="R5" i="5"/>
  <c r="BA4" i="5"/>
  <c r="BA15" i="5" s="1"/>
  <c r="AZ4" i="5"/>
  <c r="AY4" i="5"/>
  <c r="AY15" i="5" s="1"/>
  <c r="AX4" i="5"/>
  <c r="AX15" i="5" s="1"/>
  <c r="AW4" i="5"/>
  <c r="AW15" i="5" s="1"/>
  <c r="AV4" i="5"/>
  <c r="AV15" i="5" s="1"/>
  <c r="AU4" i="5"/>
  <c r="AU15" i="5" s="1"/>
  <c r="AT4" i="5"/>
  <c r="S4" i="5" s="1"/>
  <c r="S15" i="5" s="1"/>
  <c r="AS4" i="5"/>
  <c r="AR4" i="5"/>
  <c r="AR15" i="5" s="1"/>
  <c r="AQ4" i="5"/>
  <c r="AQ15" i="5" s="1"/>
  <c r="AP4" i="5"/>
  <c r="AP15" i="5" s="1"/>
  <c r="AO4" i="5"/>
  <c r="AO15" i="5" s="1"/>
  <c r="AN4" i="5"/>
  <c r="AN15" i="5" s="1"/>
  <c r="AM4" i="5"/>
  <c r="O4" i="5" s="1"/>
  <c r="O15" i="5" s="1"/>
  <c r="AL4" i="5"/>
  <c r="T4" i="5" s="1"/>
  <c r="T15" i="5" s="1"/>
  <c r="AK4" i="5"/>
  <c r="AK15" i="5" s="1"/>
  <c r="AJ4" i="5"/>
  <c r="AJ15" i="5" s="1"/>
  <c r="AI4" i="5"/>
  <c r="AI15" i="5" s="1"/>
  <c r="AH4" i="5"/>
  <c r="AH15" i="5" s="1"/>
  <c r="AG4" i="5"/>
  <c r="AG15" i="5" s="1"/>
  <c r="AF4" i="5"/>
  <c r="AF15" i="5" s="1"/>
  <c r="AE4" i="5"/>
  <c r="AE15" i="5" s="1"/>
  <c r="AD4" i="5"/>
  <c r="U4" i="5" s="1"/>
  <c r="AC4" i="5"/>
  <c r="AC15" i="5" s="1"/>
  <c r="AB4" i="5"/>
  <c r="AB15" i="5" s="1"/>
  <c r="AA4" i="5"/>
  <c r="AA15" i="5" s="1"/>
  <c r="BA3" i="5"/>
  <c r="BA11" i="5" s="1"/>
  <c r="AZ3" i="5"/>
  <c r="AZ11" i="5" s="1"/>
  <c r="AY3" i="5"/>
  <c r="AY11" i="5" s="1"/>
  <c r="AX3" i="5"/>
  <c r="AW3" i="5"/>
  <c r="AW11" i="5" s="1"/>
  <c r="AV3" i="5"/>
  <c r="AV11" i="5" s="1"/>
  <c r="AU3" i="5"/>
  <c r="AU11" i="5" s="1"/>
  <c r="AT3" i="5"/>
  <c r="AT11" i="5" s="1"/>
  <c r="AS3" i="5"/>
  <c r="AS11" i="5" s="1"/>
  <c r="AR3" i="5"/>
  <c r="AR11" i="5" s="1"/>
  <c r="AQ3" i="5"/>
  <c r="AQ11" i="5" s="1"/>
  <c r="AP3" i="5"/>
  <c r="AO3" i="5"/>
  <c r="AO11" i="5" s="1"/>
  <c r="AN3" i="5"/>
  <c r="AN11" i="5" s="1"/>
  <c r="AM3" i="5"/>
  <c r="AM11" i="5" s="1"/>
  <c r="AL3" i="5"/>
  <c r="AL11" i="5" s="1"/>
  <c r="AK3" i="5"/>
  <c r="AK11" i="5" s="1"/>
  <c r="AJ3" i="5"/>
  <c r="AJ11" i="5" s="1"/>
  <c r="AI3" i="5"/>
  <c r="AI11" i="5" s="1"/>
  <c r="AH3" i="5"/>
  <c r="AG3" i="5"/>
  <c r="AG11" i="5" s="1"/>
  <c r="AF3" i="5"/>
  <c r="AF11" i="5" s="1"/>
  <c r="AE3" i="5"/>
  <c r="AE11" i="5" s="1"/>
  <c r="AD3" i="5"/>
  <c r="AD11" i="5" s="1"/>
  <c r="AC3" i="5"/>
  <c r="AC11" i="5" s="1"/>
  <c r="AB3" i="5"/>
  <c r="AB11" i="5" s="1"/>
  <c r="AA3" i="5"/>
  <c r="AA11" i="5" s="1"/>
  <c r="X7" i="5" l="1"/>
  <c r="X19" i="5" s="1"/>
  <c r="O6" i="5"/>
  <c r="W7" i="5"/>
  <c r="W19" i="5" s="1"/>
  <c r="O7" i="5"/>
  <c r="O19" i="5" s="1"/>
  <c r="X8" i="5"/>
  <c r="X23" i="5" s="1"/>
  <c r="W8" i="5"/>
  <c r="W23" i="5" s="1"/>
  <c r="P8" i="5"/>
  <c r="P23" i="5" s="1"/>
  <c r="X9" i="5"/>
  <c r="U16" i="5"/>
  <c r="N16" i="5"/>
  <c r="Y22" i="5"/>
  <c r="P22" i="5"/>
  <c r="AB23" i="5"/>
  <c r="S24" i="5"/>
  <c r="O24" i="5"/>
  <c r="T13" i="5"/>
  <c r="N18" i="5"/>
  <c r="U20" i="5"/>
  <c r="T22" i="5"/>
  <c r="V24" i="5"/>
  <c r="V25" i="5"/>
  <c r="I25" i="5" s="1"/>
  <c r="N26" i="5"/>
  <c r="V4" i="5"/>
  <c r="V15" i="5" s="1"/>
  <c r="R3" i="5"/>
  <c r="R11" i="5" s="1"/>
  <c r="W4" i="5"/>
  <c r="W15" i="5" s="1"/>
  <c r="Y6" i="5"/>
  <c r="S9" i="5"/>
  <c r="P9" i="5"/>
  <c r="P13" i="5"/>
  <c r="S21" i="5"/>
  <c r="N22" i="5"/>
  <c r="P24" i="5"/>
  <c r="W25" i="5"/>
  <c r="P25" i="5"/>
  <c r="Y26" i="5"/>
  <c r="L26" i="5" s="1"/>
  <c r="M26" i="5" s="1"/>
  <c r="R18" i="5"/>
  <c r="X4" i="5"/>
  <c r="X15" i="5" s="1"/>
  <c r="P5" i="5"/>
  <c r="O8" i="5"/>
  <c r="O23" i="5" s="1"/>
  <c r="N9" i="5"/>
  <c r="T10" i="5"/>
  <c r="X12" i="5"/>
  <c r="W12" i="5"/>
  <c r="O17" i="5"/>
  <c r="V17" i="5"/>
  <c r="L17" i="5" s="1"/>
  <c r="M17" i="5" s="1"/>
  <c r="O21" i="5"/>
  <c r="R26" i="5"/>
  <c r="Z18" i="5"/>
  <c r="L18" i="5" s="1"/>
  <c r="M18" i="5" s="1"/>
  <c r="S3" i="5"/>
  <c r="S11" i="5" s="1"/>
  <c r="X5" i="5"/>
  <c r="T3" i="5"/>
  <c r="T11" i="5" s="1"/>
  <c r="R8" i="5"/>
  <c r="R23" i="5" s="1"/>
  <c r="U9" i="5"/>
  <c r="I9" i="5" s="1"/>
  <c r="J9" i="5" s="1"/>
  <c r="O9" i="5"/>
  <c r="U22" i="5"/>
  <c r="O26" i="5"/>
  <c r="S18" i="5"/>
  <c r="Z3" i="5"/>
  <c r="Z11" i="5" s="1"/>
  <c r="Y3" i="5"/>
  <c r="Y11" i="5" s="1"/>
  <c r="X3" i="5"/>
  <c r="X11" i="5" s="1"/>
  <c r="P3" i="5"/>
  <c r="P11" i="5" s="1"/>
  <c r="U6" i="5"/>
  <c r="L6" i="5" s="1"/>
  <c r="M6" i="5" s="1"/>
  <c r="T6" i="5"/>
  <c r="S6" i="5"/>
  <c r="S7" i="5"/>
  <c r="S19" i="5" s="1"/>
  <c r="V8" i="5"/>
  <c r="V23" i="5" s="1"/>
  <c r="V10" i="5"/>
  <c r="R12" i="5"/>
  <c r="Z12" i="5"/>
  <c r="I12" i="5" s="1"/>
  <c r="P12" i="5"/>
  <c r="R13" i="5"/>
  <c r="Z13" i="5"/>
  <c r="R14" i="5"/>
  <c r="Z14" i="5"/>
  <c r="P14" i="5"/>
  <c r="T16" i="5"/>
  <c r="R16" i="5"/>
  <c r="Z16" i="5"/>
  <c r="L16" i="5" s="1"/>
  <c r="M16" i="5" s="1"/>
  <c r="Y20" i="5"/>
  <c r="X20" i="5"/>
  <c r="P20" i="5"/>
  <c r="X21" i="5"/>
  <c r="X22" i="5"/>
  <c r="O22" i="5"/>
  <c r="R24" i="5"/>
  <c r="Z24" i="5"/>
  <c r="I24" i="5" s="1"/>
  <c r="R25" i="5"/>
  <c r="Z25" i="5"/>
  <c r="U15" i="5"/>
  <c r="I20" i="5"/>
  <c r="L25" i="5"/>
  <c r="M25" i="5" s="1"/>
  <c r="L21" i="5"/>
  <c r="M21" i="5" s="1"/>
  <c r="I21" i="5"/>
  <c r="L12" i="5"/>
  <c r="M12" i="5" s="1"/>
  <c r="I26" i="5"/>
  <c r="L13" i="5"/>
  <c r="M13" i="5" s="1"/>
  <c r="I13" i="5"/>
  <c r="P4" i="5"/>
  <c r="P15" i="5" s="1"/>
  <c r="Y4" i="5"/>
  <c r="Y15" i="5" s="1"/>
  <c r="V7" i="5"/>
  <c r="AD15" i="5"/>
  <c r="AL15" i="5"/>
  <c r="AT15" i="5"/>
  <c r="AF19" i="5"/>
  <c r="AN19" i="5"/>
  <c r="AC23" i="5"/>
  <c r="N4" i="5"/>
  <c r="N15" i="5" s="1"/>
  <c r="AX11" i="5"/>
  <c r="U3" i="5"/>
  <c r="V3" i="5"/>
  <c r="V11" i="5" s="1"/>
  <c r="R4" i="5"/>
  <c r="R15" i="5" s="1"/>
  <c r="Z4" i="5"/>
  <c r="Z15" i="5" s="1"/>
  <c r="AM15" i="5"/>
  <c r="N6" i="5"/>
  <c r="N5" i="5"/>
  <c r="W5" i="5"/>
  <c r="L5" i="5" s="1"/>
  <c r="M5" i="5" s="1"/>
  <c r="N7" i="5"/>
  <c r="N19" i="5" s="1"/>
  <c r="U8" i="5"/>
  <c r="N12" i="5"/>
  <c r="N14" i="5"/>
  <c r="P16" i="5"/>
  <c r="P18" i="5"/>
  <c r="AH19" i="5"/>
  <c r="AE23" i="5"/>
  <c r="AP11" i="5"/>
  <c r="N21" i="5"/>
  <c r="W3" i="5"/>
  <c r="W11" i="5" s="1"/>
  <c r="O3" i="5"/>
  <c r="O11" i="5" s="1"/>
  <c r="O12" i="5"/>
  <c r="O14" i="5"/>
  <c r="X14" i="5"/>
  <c r="AA19" i="5"/>
  <c r="AI19" i="5"/>
  <c r="N20" i="5"/>
  <c r="W20" i="5"/>
  <c r="L20" i="5" s="1"/>
  <c r="M20" i="5" s="1"/>
  <c r="W22" i="5"/>
  <c r="AF23" i="5"/>
  <c r="AV23" i="5"/>
  <c r="AH11" i="5"/>
  <c r="N3" i="5"/>
  <c r="N11" i="5" s="1"/>
  <c r="N8" i="5"/>
  <c r="N23" i="5" s="1"/>
  <c r="N10" i="5"/>
  <c r="W10" i="5"/>
  <c r="L10" i="5" s="1"/>
  <c r="M10" i="5" s="1"/>
  <c r="N17" i="5"/>
  <c r="W17" i="5"/>
  <c r="I17" i="5" s="1"/>
  <c r="O20" i="5"/>
  <c r="N25" i="5"/>
  <c r="H26" i="4"/>
  <c r="H25" i="4"/>
  <c r="H24" i="4"/>
  <c r="H23" i="4"/>
  <c r="H22" i="4"/>
  <c r="H21" i="4"/>
  <c r="H20" i="4"/>
  <c r="H19" i="4"/>
  <c r="H18" i="4"/>
  <c r="H17" i="4"/>
  <c r="H7" i="4"/>
  <c r="H8" i="4"/>
  <c r="H9" i="4"/>
  <c r="H10" i="4"/>
  <c r="H11" i="4"/>
  <c r="H12" i="4"/>
  <c r="H13" i="4"/>
  <c r="H14" i="4"/>
  <c r="H15" i="4"/>
  <c r="H6" i="4"/>
  <c r="K9" i="5" l="1"/>
  <c r="I6" i="5"/>
  <c r="L24" i="5"/>
  <c r="M24" i="5" s="1"/>
  <c r="I18" i="5"/>
  <c r="K18" i="5" s="1"/>
  <c r="I16" i="5"/>
  <c r="L9" i="5"/>
  <c r="M9" i="5" s="1"/>
  <c r="K17" i="5"/>
  <c r="J17" i="5"/>
  <c r="I14" i="5"/>
  <c r="L14" i="5"/>
  <c r="M14" i="5" s="1"/>
  <c r="I5" i="5"/>
  <c r="I10" i="5"/>
  <c r="I8" i="5"/>
  <c r="L8" i="5"/>
  <c r="U23" i="5"/>
  <c r="I4" i="5"/>
  <c r="I22" i="5"/>
  <c r="L22" i="5"/>
  <c r="M22" i="5" s="1"/>
  <c r="J20" i="5"/>
  <c r="K20" i="5"/>
  <c r="J24" i="5"/>
  <c r="K24" i="5"/>
  <c r="K12" i="5"/>
  <c r="J12" i="5"/>
  <c r="U11" i="5"/>
  <c r="I3" i="5"/>
  <c r="L3" i="5"/>
  <c r="K6" i="5"/>
  <c r="J6" i="5"/>
  <c r="I7" i="5"/>
  <c r="V19" i="5"/>
  <c r="L4" i="5"/>
  <c r="K13" i="5"/>
  <c r="J13" i="5"/>
  <c r="L7" i="5"/>
  <c r="K21" i="5"/>
  <c r="J21" i="5"/>
  <c r="K25" i="5"/>
  <c r="J25" i="5"/>
  <c r="J26" i="5"/>
  <c r="K26" i="5"/>
  <c r="I28" i="4"/>
  <c r="I29" i="4" s="1"/>
  <c r="K16" i="5" l="1"/>
  <c r="J16" i="5"/>
  <c r="J18" i="5"/>
  <c r="I23" i="5"/>
  <c r="K8" i="5"/>
  <c r="K23" i="5" s="1"/>
  <c r="J8" i="5"/>
  <c r="J23" i="5" s="1"/>
  <c r="L19" i="5"/>
  <c r="M7" i="5"/>
  <c r="M19" i="5" s="1"/>
  <c r="L11" i="5"/>
  <c r="M3" i="5"/>
  <c r="M11" i="5" s="1"/>
  <c r="K10" i="5"/>
  <c r="J10" i="5"/>
  <c r="K5" i="5"/>
  <c r="J5" i="5"/>
  <c r="M8" i="5"/>
  <c r="M23" i="5" s="1"/>
  <c r="L23" i="5"/>
  <c r="I11" i="5"/>
  <c r="J3" i="5"/>
  <c r="J11" i="5" s="1"/>
  <c r="K3" i="5"/>
  <c r="K11" i="5" s="1"/>
  <c r="J22" i="5"/>
  <c r="K22" i="5"/>
  <c r="L15" i="5"/>
  <c r="M4" i="5"/>
  <c r="M15" i="5" s="1"/>
  <c r="J4" i="5"/>
  <c r="J15" i="5" s="1"/>
  <c r="I15" i="5"/>
  <c r="K4" i="5"/>
  <c r="K15" i="5" s="1"/>
  <c r="K14" i="5"/>
  <c r="J14" i="5"/>
  <c r="I19" i="5"/>
  <c r="J7" i="5"/>
  <c r="J19" i="5" s="1"/>
  <c r="K7" i="5"/>
  <c r="K19" i="5" s="1"/>
  <c r="C6" i="2"/>
  <c r="B6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L31" i="2" l="1"/>
  <c r="N18" i="2"/>
  <c r="J14" i="2"/>
  <c r="Q11" i="2"/>
  <c r="P26" i="2"/>
  <c r="I18" i="2"/>
  <c r="U15" i="2"/>
  <c r="O13" i="2"/>
  <c r="I11" i="2"/>
  <c r="T23" i="2"/>
  <c r="P16" i="2"/>
  <c r="S17" i="2"/>
  <c r="T15" i="2"/>
  <c r="N13" i="2"/>
  <c r="U20" i="2"/>
  <c r="I28" i="2"/>
  <c r="P22" i="2"/>
  <c r="M18" i="2"/>
  <c r="O16" i="2"/>
  <c r="I14" i="2"/>
  <c r="P11" i="2"/>
  <c r="L25" i="2"/>
  <c r="R17" i="2"/>
  <c r="M15" i="2"/>
  <c r="T12" i="2"/>
  <c r="N20" i="2"/>
  <c r="I30" i="2"/>
  <c r="K31" i="2"/>
  <c r="M29" i="2"/>
  <c r="J19" i="2"/>
  <c r="R19" i="2"/>
  <c r="M20" i="2"/>
  <c r="M31" i="2"/>
  <c r="Q22" i="2"/>
  <c r="U23" i="2"/>
  <c r="M25" i="2"/>
  <c r="Q26" i="2"/>
  <c r="U27" i="2"/>
  <c r="S28" i="2"/>
  <c r="O29" i="2"/>
  <c r="I31" i="2"/>
  <c r="I29" i="2"/>
  <c r="L19" i="2"/>
  <c r="T19" i="2"/>
  <c r="O20" i="2"/>
  <c r="J11" i="2"/>
  <c r="R11" i="2"/>
  <c r="M12" i="2"/>
  <c r="U12" i="2"/>
  <c r="P13" i="2"/>
  <c r="K14" i="2"/>
  <c r="S14" i="2"/>
  <c r="N15" i="2"/>
  <c r="I16" i="2"/>
  <c r="Q16" i="2"/>
  <c r="L17" i="2"/>
  <c r="T17" i="2"/>
  <c r="O18" i="2"/>
  <c r="M30" i="2"/>
  <c r="Q31" i="2"/>
  <c r="U22" i="2"/>
  <c r="M24" i="2"/>
  <c r="Q25" i="2"/>
  <c r="U26" i="2"/>
  <c r="J28" i="2"/>
  <c r="T28" i="2"/>
  <c r="P29" i="2"/>
  <c r="I22" i="2"/>
  <c r="M19" i="2"/>
  <c r="U19" i="2"/>
  <c r="P20" i="2"/>
  <c r="K11" i="2"/>
  <c r="S11" i="2"/>
  <c r="N12" i="2"/>
  <c r="I13" i="2"/>
  <c r="Q13" i="2"/>
  <c r="L14" i="2"/>
  <c r="T14" i="2"/>
  <c r="O15" i="2"/>
  <c r="J16" i="2"/>
  <c r="R16" i="2"/>
  <c r="M17" i="2"/>
  <c r="U17" i="2"/>
  <c r="P18" i="2"/>
  <c r="S31" i="2"/>
  <c r="K23" i="2"/>
  <c r="O24" i="2"/>
  <c r="S25" i="2"/>
  <c r="K27" i="2"/>
  <c r="M28" i="2"/>
  <c r="U28" i="2"/>
  <c r="Q29" i="2"/>
  <c r="N19" i="2"/>
  <c r="Q20" i="2"/>
  <c r="L11" i="2"/>
  <c r="T11" i="2"/>
  <c r="J13" i="2"/>
  <c r="R13" i="2"/>
  <c r="M14" i="2"/>
  <c r="P15" i="2"/>
  <c r="S16" i="2"/>
  <c r="K16" i="2"/>
  <c r="O30" i="2"/>
  <c r="I23" i="2"/>
  <c r="I20" i="2"/>
  <c r="O12" i="2"/>
  <c r="U14" i="2"/>
  <c r="P30" i="2"/>
  <c r="T31" i="2"/>
  <c r="L23" i="2"/>
  <c r="P24" i="2"/>
  <c r="T25" i="2"/>
  <c r="L27" i="2"/>
  <c r="N28" i="2"/>
  <c r="J29" i="2"/>
  <c r="R29" i="2"/>
  <c r="I24" i="2"/>
  <c r="O19" i="2"/>
  <c r="J20" i="2"/>
  <c r="R20" i="2"/>
  <c r="M11" i="2"/>
  <c r="U11" i="2"/>
  <c r="P12" i="2"/>
  <c r="K13" i="2"/>
  <c r="S13" i="2"/>
  <c r="N14" i="2"/>
  <c r="I15" i="2"/>
  <c r="Q15" i="2"/>
  <c r="L16" i="2"/>
  <c r="T16" i="2"/>
  <c r="O17" i="2"/>
  <c r="J18" i="2"/>
  <c r="R18" i="2"/>
  <c r="Q30" i="2"/>
  <c r="U31" i="2"/>
  <c r="M23" i="2"/>
  <c r="Q24" i="2"/>
  <c r="U25" i="2"/>
  <c r="M27" i="2"/>
  <c r="O28" i="2"/>
  <c r="K29" i="2"/>
  <c r="S29" i="2"/>
  <c r="I25" i="2"/>
  <c r="P19" i="2"/>
  <c r="K20" i="2"/>
  <c r="S20" i="2"/>
  <c r="N11" i="2"/>
  <c r="I12" i="2"/>
  <c r="Q12" i="2"/>
  <c r="L13" i="2"/>
  <c r="T13" i="2"/>
  <c r="O14" i="2"/>
  <c r="J15" i="2"/>
  <c r="R15" i="2"/>
  <c r="M16" i="2"/>
  <c r="U16" i="2"/>
  <c r="P17" i="2"/>
  <c r="K18" i="2"/>
  <c r="S18" i="2"/>
  <c r="I17" i="2"/>
  <c r="Q17" i="2"/>
  <c r="L18" i="2"/>
  <c r="T18" i="2"/>
  <c r="O22" i="2"/>
  <c r="S23" i="2"/>
  <c r="K25" i="2"/>
  <c r="O26" i="2"/>
  <c r="S27" i="2"/>
  <c r="Q28" i="2"/>
  <c r="U29" i="2"/>
  <c r="I27" i="2"/>
  <c r="U30" i="2"/>
  <c r="M22" i="2"/>
  <c r="Q23" i="2"/>
  <c r="U24" i="2"/>
  <c r="M26" i="2"/>
  <c r="Q27" i="2"/>
  <c r="P28" i="2"/>
  <c r="L29" i="2"/>
  <c r="T29" i="2"/>
  <c r="I26" i="2"/>
  <c r="I19" i="2"/>
  <c r="Q19" i="2"/>
  <c r="L20" i="2"/>
  <c r="T20" i="2"/>
  <c r="O11" i="2"/>
  <c r="J12" i="2"/>
  <c r="R12" i="2"/>
  <c r="M13" i="2"/>
  <c r="U13" i="2"/>
  <c r="P14" i="2"/>
  <c r="K15" i="2"/>
  <c r="S15" i="2"/>
  <c r="N16" i="2"/>
  <c r="N17" i="2"/>
  <c r="L15" i="2"/>
  <c r="S12" i="2"/>
  <c r="S19" i="2"/>
  <c r="N29" i="2"/>
  <c r="U18" i="2"/>
  <c r="K17" i="2"/>
  <c r="R14" i="2"/>
  <c r="L12" i="2"/>
  <c r="K19" i="2"/>
  <c r="R28" i="2"/>
  <c r="Q18" i="2"/>
  <c r="J17" i="2"/>
  <c r="Q14" i="2"/>
  <c r="K12" i="2"/>
  <c r="T27" i="2"/>
  <c r="R27" i="2"/>
  <c r="J27" i="2"/>
  <c r="N26" i="2"/>
  <c r="R25" i="2"/>
  <c r="J25" i="2"/>
  <c r="N24" i="2"/>
  <c r="R23" i="2"/>
  <c r="J23" i="2"/>
  <c r="N22" i="2"/>
  <c r="R31" i="2"/>
  <c r="J31" i="2"/>
  <c r="N30" i="2"/>
  <c r="L28" i="2"/>
  <c r="P27" i="2"/>
  <c r="T26" i="2"/>
  <c r="L26" i="2"/>
  <c r="P25" i="2"/>
  <c r="T24" i="2"/>
  <c r="L24" i="2"/>
  <c r="P23" i="2"/>
  <c r="T22" i="2"/>
  <c r="L22" i="2"/>
  <c r="P31" i="2"/>
  <c r="T30" i="2"/>
  <c r="L30" i="2"/>
  <c r="K28" i="2"/>
  <c r="O27" i="2"/>
  <c r="S26" i="2"/>
  <c r="K26" i="2"/>
  <c r="O25" i="2"/>
  <c r="S24" i="2"/>
  <c r="K24" i="2"/>
  <c r="O23" i="2"/>
  <c r="S22" i="2"/>
  <c r="K22" i="2"/>
  <c r="O31" i="2"/>
  <c r="S30" i="2"/>
  <c r="K30" i="2"/>
  <c r="N27" i="2"/>
  <c r="R26" i="2"/>
  <c r="J26" i="2"/>
  <c r="N25" i="2"/>
  <c r="R24" i="2"/>
  <c r="J24" i="2"/>
  <c r="N23" i="2"/>
  <c r="R22" i="2"/>
  <c r="J22" i="2"/>
  <c r="N31" i="2"/>
  <c r="R30" i="2"/>
  <c r="J30" i="2"/>
  <c r="V17" i="2" l="1"/>
  <c r="V23" i="2"/>
  <c r="Z23" i="2" s="1"/>
  <c r="V28" i="2"/>
  <c r="Z28" i="2" s="1"/>
  <c r="V16" i="2"/>
  <c r="V18" i="2"/>
  <c r="V15" i="2"/>
  <c r="V26" i="2"/>
  <c r="Z26" i="2" s="1"/>
  <c r="V24" i="2"/>
  <c r="Z24" i="2" s="1"/>
  <c r="V25" i="2"/>
  <c r="Z25" i="2" s="1"/>
  <c r="V12" i="2"/>
  <c r="V22" i="2"/>
  <c r="Z22" i="2" s="1"/>
  <c r="V14" i="2"/>
  <c r="V19" i="2"/>
  <c r="V27" i="2"/>
  <c r="Z27" i="2" s="1"/>
  <c r="V13" i="2"/>
  <c r="V30" i="2"/>
  <c r="Z30" i="2" s="1"/>
  <c r="V29" i="2"/>
  <c r="Z29" i="2" s="1"/>
  <c r="V20" i="2"/>
  <c r="V31" i="2"/>
  <c r="Z31" i="2" s="1"/>
  <c r="V11" i="2"/>
  <c r="W34" i="2" l="1"/>
  <c r="W35" i="2" s="1"/>
  <c r="Z32" i="2"/>
  <c r="Z14" i="2"/>
  <c r="Z12" i="2"/>
  <c r="Z13" i="2"/>
  <c r="Z15" i="2"/>
  <c r="Z18" i="2"/>
  <c r="Z11" i="2"/>
  <c r="Z16" i="2"/>
  <c r="Z20" i="2"/>
  <c r="Z19" i="2"/>
  <c r="Z17" i="2"/>
  <c r="Z21" i="2" l="1"/>
</calcChain>
</file>

<file path=xl/sharedStrings.xml><?xml version="1.0" encoding="utf-8"?>
<sst xmlns="http://schemas.openxmlformats.org/spreadsheetml/2006/main" count="258" uniqueCount="51">
  <si>
    <t>min</t>
  </si>
  <si>
    <t>dtex</t>
  </si>
  <si>
    <t>1,7 dtex</t>
  </si>
  <si>
    <t>6,7 dtex</t>
  </si>
  <si>
    <t>Lyocell</t>
  </si>
  <si>
    <t>cos(angle)</t>
  </si>
  <si>
    <t>angle in °</t>
  </si>
  <si>
    <t>Pulp</t>
  </si>
  <si>
    <t>Refining time</t>
  </si>
  <si>
    <t>Titer</t>
  </si>
  <si>
    <t>Fines content</t>
  </si>
  <si>
    <t>Modeled ascending height</t>
  </si>
  <si>
    <t>Ascending time in s</t>
  </si>
  <si>
    <t>Ascending ime in √s</t>
  </si>
  <si>
    <t>Material properties</t>
  </si>
  <si>
    <t>Surface tension in N/m</t>
  </si>
  <si>
    <t>Ascending rate (modeled)</t>
  </si>
  <si>
    <t>Ascending rate (experiment)</t>
  </si>
  <si>
    <t>Difference to maximum</t>
  </si>
  <si>
    <t>Difference to minimum</t>
  </si>
  <si>
    <t>Average</t>
  </si>
  <si>
    <t>Least squares</t>
  </si>
  <si>
    <r>
      <t xml:space="preserve">Mean pore diameter (0.5 cumulative intrsuion) in </t>
    </r>
    <r>
      <rPr>
        <b/>
        <sz val="11"/>
        <color theme="1"/>
        <rFont val="Calibri"/>
        <family val="2"/>
      </rPr>
      <t>µm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</si>
  <si>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adjusted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</si>
  <si>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</si>
  <si>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Fibrillation [%]</t>
  </si>
  <si>
    <t>R1</t>
  </si>
  <si>
    <t>=</t>
  </si>
  <si>
    <t>Fibrillation</t>
  </si>
  <si>
    <t>Statistic model</t>
  </si>
  <si>
    <t>Ascending rate</t>
  </si>
  <si>
    <t>Time, round 1, in s</t>
  </si>
  <si>
    <t>Time, round 2, in s</t>
  </si>
  <si>
    <t>Time, round 3, in s</t>
  </si>
  <si>
    <r>
      <t>R</t>
    </r>
    <r>
      <rPr>
        <b/>
        <vertAlign val="superscript"/>
        <sz val="11"/>
        <color rgb="FF000000"/>
        <rFont val="Calibri"/>
        <family val="2"/>
      </rPr>
      <t>2</t>
    </r>
  </si>
  <si>
    <r>
      <t>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>, adjusted</t>
    </r>
  </si>
  <si>
    <t>round 1</t>
  </si>
  <si>
    <t>round 2</t>
  </si>
  <si>
    <t>round 3</t>
  </si>
  <si>
    <t>height in mm</t>
  </si>
  <si>
    <r>
      <t>Viscosity in N/m</t>
    </r>
    <r>
      <rPr>
        <vertAlign val="superscript"/>
        <sz val="11"/>
        <color theme="1"/>
        <rFont val="Calibri"/>
        <family val="2"/>
        <scheme val="minor"/>
      </rPr>
      <t>2</t>
    </r>
  </si>
  <si>
    <t>Avergage</t>
  </si>
  <si>
    <t>Grammage in g/m2</t>
  </si>
  <si>
    <t>Avergage, begin 15 s</t>
  </si>
  <si>
    <t>Sample description</t>
  </si>
  <si>
    <t>Average ascending rate of rounds</t>
  </si>
  <si>
    <t>Standard deviation</t>
  </si>
  <si>
    <t>Root of time, round 3, in √s</t>
  </si>
  <si>
    <t>Root of time, round 1, in √s</t>
  </si>
  <si>
    <t>Root of time, round 2, in √s</t>
  </si>
  <si>
    <t>Root of time, average, in √s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</si>
</sst>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color theme="0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NumberFormat="1"/>
    <xf numFmtId="2" fontId="0" fillId="0" borderId="0" xfId="0" applyNumberFormat="1"/>
    <xf numFmtId="0" fontId="0" fillId="0" borderId="2" xfId="0" applyFill="1" applyBorder="1"/>
    <xf numFmtId="0" fontId="0" fillId="0" borderId="2" xfId="0" applyBorder="1"/>
    <xf numFmtId="2" fontId="0" fillId="0" borderId="0" xfId="0" applyNumberFormat="1" applyBorder="1"/>
    <xf numFmtId="2" fontId="0" fillId="0" borderId="3" xfId="0" applyNumberFormat="1" applyBorder="1"/>
    <xf numFmtId="0" fontId="1" fillId="0" borderId="0" xfId="0" applyFont="1"/>
    <xf numFmtId="165" fontId="1" fillId="0" borderId="0" xfId="0" applyNumberFormat="1" applyFont="1"/>
    <xf numFmtId="0" fontId="0" fillId="0" borderId="4" xfId="0" applyBorder="1"/>
    <xf numFmtId="0" fontId="1" fillId="0" borderId="0" xfId="0" applyFont="1" applyFill="1"/>
    <xf numFmtId="0" fontId="0" fillId="0" borderId="0" xfId="0" applyBorder="1"/>
    <xf numFmtId="2" fontId="0" fillId="0" borderId="4" xfId="0" applyNumberFormat="1" applyBorder="1"/>
    <xf numFmtId="0" fontId="1" fillId="0" borderId="5" xfId="0" applyFont="1" applyBorder="1"/>
    <xf numFmtId="0" fontId="1" fillId="0" borderId="5" xfId="0" applyFont="1" applyFill="1" applyBorder="1"/>
    <xf numFmtId="0" fontId="5" fillId="0" borderId="3" xfId="0" applyFont="1" applyBorder="1"/>
    <xf numFmtId="0" fontId="3" fillId="0" borderId="3" xfId="0" applyFont="1" applyBorder="1"/>
    <xf numFmtId="0" fontId="1" fillId="0" borderId="3" xfId="0" applyFont="1" applyBorder="1"/>
    <xf numFmtId="0" fontId="0" fillId="0" borderId="5" xfId="0" applyBorder="1"/>
    <xf numFmtId="0" fontId="0" fillId="0" borderId="3" xfId="0" applyBorder="1"/>
    <xf numFmtId="2" fontId="0" fillId="0" borderId="5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1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3" fillId="0" borderId="9" xfId="0" applyFont="1" applyBorder="1"/>
    <xf numFmtId="0" fontId="0" fillId="0" borderId="9" xfId="0" applyBorder="1"/>
    <xf numFmtId="0" fontId="1" fillId="0" borderId="1" xfId="0" applyFont="1" applyBorder="1"/>
    <xf numFmtId="0" fontId="0" fillId="0" borderId="10" xfId="0" applyBorder="1"/>
    <xf numFmtId="0" fontId="1" fillId="0" borderId="0" xfId="0" applyFont="1" applyBorder="1"/>
    <xf numFmtId="0" fontId="0" fillId="0" borderId="11" xfId="0" applyBorder="1"/>
    <xf numFmtId="164" fontId="0" fillId="0" borderId="8" xfId="0" applyNumberFormat="1" applyBorder="1"/>
    <xf numFmtId="0" fontId="0" fillId="0" borderId="12" xfId="0" applyBorder="1"/>
    <xf numFmtId="0" fontId="0" fillId="0" borderId="8" xfId="0" applyBorder="1"/>
    <xf numFmtId="2" fontId="0" fillId="0" borderId="8" xfId="0" applyNumberFormat="1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164" fontId="1" fillId="0" borderId="9" xfId="0" applyNumberFormat="1" applyFont="1" applyBorder="1"/>
    <xf numFmtId="0" fontId="1" fillId="0" borderId="14" xfId="0" applyFont="1" applyBorder="1"/>
    <xf numFmtId="0" fontId="0" fillId="0" borderId="15" xfId="0" applyBorder="1"/>
    <xf numFmtId="11" fontId="0" fillId="0" borderId="3" xfId="0" applyNumberFormat="1" applyBorder="1"/>
    <xf numFmtId="0" fontId="1" fillId="0" borderId="9" xfId="0" applyFont="1" applyBorder="1"/>
    <xf numFmtId="0" fontId="2" fillId="0" borderId="14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5" xfId="0" applyFont="1" applyBorder="1"/>
    <xf numFmtId="164" fontId="0" fillId="0" borderId="15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2" xfId="0" applyNumberFormat="1" applyBorder="1"/>
    <xf numFmtId="164" fontId="0" fillId="0" borderId="14" xfId="0" applyNumberFormat="1" applyBorder="1"/>
    <xf numFmtId="164" fontId="0" fillId="0" borderId="6" xfId="0" applyNumberFormat="1" applyBorder="1"/>
    <xf numFmtId="164" fontId="3" fillId="0" borderId="4" xfId="0" applyNumberFormat="1" applyFont="1" applyBorder="1"/>
    <xf numFmtId="164" fontId="0" fillId="0" borderId="0" xfId="0" applyNumberFormat="1"/>
    <xf numFmtId="164" fontId="3" fillId="0" borderId="5" xfId="0" applyNumberFormat="1" applyFont="1" applyBorder="1"/>
    <xf numFmtId="164" fontId="3" fillId="0" borderId="8" xfId="0" applyNumberFormat="1" applyFont="1" applyBorder="1"/>
    <xf numFmtId="164" fontId="0" fillId="0" borderId="5" xfId="0" applyNumberFormat="1" applyFont="1" applyBorder="1"/>
    <xf numFmtId="0" fontId="7" fillId="0" borderId="0" xfId="0" applyFont="1"/>
    <xf numFmtId="2" fontId="2" fillId="0" borderId="3" xfId="0" applyNumberFormat="1" applyFont="1" applyBorder="1"/>
    <xf numFmtId="166" fontId="2" fillId="0" borderId="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164" fontId="0" fillId="0" borderId="0" xfId="0" applyNumberFormat="1" applyFont="1" applyBorder="1"/>
    <xf numFmtId="164" fontId="1" fillId="0" borderId="0" xfId="0" applyNumberFormat="1" applyFont="1" applyBorder="1"/>
    <xf numFmtId="0" fontId="8" fillId="0" borderId="5" xfId="0" applyFont="1" applyBorder="1" applyAlignment="1">
      <alignment horizontal="center"/>
    </xf>
    <xf numFmtId="0" fontId="1" fillId="0" borderId="2" xfId="0" applyFont="1" applyFill="1" applyBorder="1"/>
    <xf numFmtId="0" fontId="1" fillId="0" borderId="8" xfId="0" applyFont="1" applyFill="1" applyBorder="1"/>
    <xf numFmtId="0" fontId="8" fillId="0" borderId="12" xfId="0" applyFont="1" applyFill="1" applyBorder="1"/>
    <xf numFmtId="0" fontId="8" fillId="0" borderId="8" xfId="0" applyFont="1" applyFill="1" applyBorder="1"/>
    <xf numFmtId="0" fontId="8" fillId="0" borderId="11" xfId="0" applyFont="1" applyFill="1" applyBorder="1"/>
    <xf numFmtId="0" fontId="8" fillId="0" borderId="14" xfId="0" applyFont="1" applyBorder="1"/>
    <xf numFmtId="0" fontId="8" fillId="0" borderId="3" xfId="0" applyFont="1" applyBorder="1"/>
    <xf numFmtId="0" fontId="8" fillId="0" borderId="5" xfId="0" applyFont="1" applyBorder="1"/>
    <xf numFmtId="0" fontId="8" fillId="3" borderId="13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5" xfId="0" applyFill="1" applyBorder="1"/>
    <xf numFmtId="0" fontId="0" fillId="0" borderId="7" xfId="0" applyFill="1" applyBorder="1"/>
    <xf numFmtId="0" fontId="0" fillId="0" borderId="15" xfId="0" applyFill="1" applyBorder="1"/>
    <xf numFmtId="9" fontId="0" fillId="0" borderId="15" xfId="0" applyNumberFormat="1" applyFill="1" applyBorder="1"/>
    <xf numFmtId="2" fontId="0" fillId="0" borderId="15" xfId="0" applyNumberFormat="1" applyFill="1" applyBorder="1"/>
    <xf numFmtId="2" fontId="0" fillId="0" borderId="4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2" fontId="0" fillId="0" borderId="15" xfId="0" applyNumberFormat="1" applyBorder="1"/>
    <xf numFmtId="2" fontId="0" fillId="0" borderId="9" xfId="0" applyNumberFormat="1" applyBorder="1"/>
    <xf numFmtId="2" fontId="0" fillId="0" borderId="13" xfId="0" applyNumberFormat="1" applyBorder="1"/>
    <xf numFmtId="2" fontId="0" fillId="0" borderId="1" xfId="0" applyNumberFormat="1" applyBorder="1"/>
    <xf numFmtId="0" fontId="0" fillId="0" borderId="0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14" xfId="0" applyFill="1" applyBorder="1"/>
    <xf numFmtId="9" fontId="0" fillId="0" borderId="14" xfId="0" applyNumberFormat="1" applyFill="1" applyBorder="1"/>
    <xf numFmtId="2" fontId="0" fillId="0" borderId="14" xfId="0" applyNumberFormat="1" applyFill="1" applyBorder="1"/>
    <xf numFmtId="2" fontId="0" fillId="0" borderId="5" xfId="0" applyNumberFormat="1" applyFill="1" applyBorder="1"/>
    <xf numFmtId="164" fontId="0" fillId="0" borderId="3" xfId="0" applyNumberFormat="1" applyFill="1" applyBorder="1"/>
    <xf numFmtId="164" fontId="0" fillId="0" borderId="5" xfId="0" applyNumberFormat="1" applyFill="1" applyBorder="1"/>
    <xf numFmtId="2" fontId="0" fillId="0" borderId="14" xfId="0" applyNumberFormat="1" applyBorder="1"/>
    <xf numFmtId="0" fontId="10" fillId="0" borderId="7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9" fontId="10" fillId="0" borderId="15" xfId="0" applyNumberFormat="1" applyFont="1" applyFill="1" applyBorder="1"/>
    <xf numFmtId="2" fontId="10" fillId="0" borderId="0" xfId="0" applyNumberFormat="1" applyFont="1" applyFill="1" applyBorder="1"/>
    <xf numFmtId="2" fontId="10" fillId="0" borderId="9" xfId="0" applyNumberFormat="1" applyFont="1" applyFill="1" applyBorder="1"/>
    <xf numFmtId="2" fontId="10" fillId="0" borderId="4" xfId="0" applyNumberFormat="1" applyFont="1" applyFill="1" applyBorder="1"/>
    <xf numFmtId="2" fontId="10" fillId="0" borderId="15" xfId="0" applyNumberFormat="1" applyFont="1" applyFill="1" applyBorder="1"/>
    <xf numFmtId="164" fontId="10" fillId="0" borderId="0" xfId="0" applyNumberFormat="1" applyFont="1" applyFill="1" applyBorder="1"/>
    <xf numFmtId="164" fontId="10" fillId="0" borderId="4" xfId="0" applyNumberFormat="1" applyFont="1" applyFill="1" applyBorder="1"/>
    <xf numFmtId="2" fontId="10" fillId="0" borderId="15" xfId="0" applyNumberFormat="1" applyFont="1" applyBorder="1"/>
    <xf numFmtId="2" fontId="10" fillId="0" borderId="0" xfId="0" applyNumberFormat="1" applyFont="1" applyBorder="1"/>
    <xf numFmtId="2" fontId="10" fillId="0" borderId="4" xfId="0" applyNumberFormat="1" applyFont="1" applyBorder="1"/>
    <xf numFmtId="2" fontId="10" fillId="0" borderId="13" xfId="0" applyNumberFormat="1" applyFont="1" applyBorder="1"/>
    <xf numFmtId="2" fontId="10" fillId="0" borderId="1" xfId="0" applyNumberFormat="1" applyFont="1" applyBorder="1"/>
    <xf numFmtId="2" fontId="10" fillId="0" borderId="9" xfId="0" applyNumberFormat="1" applyFont="1" applyBorder="1"/>
    <xf numFmtId="2" fontId="10" fillId="0" borderId="1" xfId="0" applyNumberFormat="1" applyFont="1" applyFill="1" applyBorder="1"/>
    <xf numFmtId="165" fontId="0" fillId="0" borderId="7" xfId="0" applyNumberFormat="1" applyFill="1" applyBorder="1"/>
    <xf numFmtId="2" fontId="3" fillId="0" borderId="3" xfId="0" applyNumberFormat="1" applyFont="1" applyBorder="1"/>
    <xf numFmtId="2" fontId="3" fillId="0" borderId="5" xfId="0" applyNumberFormat="1" applyFont="1" applyBorder="1"/>
    <xf numFmtId="164" fontId="3" fillId="0" borderId="7" xfId="0" applyNumberFormat="1" applyFont="1" applyBorder="1"/>
    <xf numFmtId="164" fontId="3" fillId="0" borderId="2" xfId="0" applyNumberFormat="1" applyFont="1" applyBorder="1"/>
    <xf numFmtId="164" fontId="3" fillId="0" borderId="6" xfId="0" applyNumberFormat="1" applyFont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Standard" xfId="0" builtinId="0"/>
  </cellStyles>
  <dxfs count="32"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554E261-1FB4-4696-8260-4F1C6E2D5D41}">
  <we:reference id="wa104381504" version="1.0.0.0" store="de-DE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6"/>
  <sheetViews>
    <sheetView workbookViewId="0">
      <selection activeCell="H29" sqref="H29"/>
    </sheetView>
  </sheetViews>
  <sheetFormatPr baseColWidth="10" defaultRowHeight="15" x14ac:dyDescent="0.25"/>
  <sheetData>
    <row r="1" spans="1:80" x14ac:dyDescent="0.25">
      <c r="A1" s="143" t="s">
        <v>44</v>
      </c>
      <c r="B1" s="145"/>
      <c r="C1" s="145"/>
      <c r="D1" s="145"/>
      <c r="E1" s="145"/>
      <c r="F1" s="144"/>
      <c r="G1" s="143" t="s">
        <v>42</v>
      </c>
      <c r="H1" s="144"/>
      <c r="I1" s="143" t="s">
        <v>30</v>
      </c>
      <c r="J1" s="145"/>
      <c r="K1" s="145"/>
      <c r="L1" s="145"/>
      <c r="M1" s="144"/>
      <c r="N1" s="134" t="s">
        <v>45</v>
      </c>
      <c r="O1" s="135"/>
      <c r="P1" s="136"/>
      <c r="Q1" s="73"/>
      <c r="R1" s="139" t="s">
        <v>50</v>
      </c>
      <c r="S1" s="140"/>
      <c r="T1" s="140"/>
      <c r="U1" s="140"/>
      <c r="V1" s="140"/>
      <c r="W1" s="140"/>
      <c r="X1" s="140"/>
      <c r="Y1" s="140"/>
      <c r="Z1" s="140"/>
      <c r="AA1" s="139" t="s">
        <v>48</v>
      </c>
      <c r="AB1" s="140"/>
      <c r="AC1" s="140"/>
      <c r="AD1" s="140"/>
      <c r="AE1" s="140"/>
      <c r="AF1" s="140"/>
      <c r="AG1" s="140"/>
      <c r="AH1" s="140"/>
      <c r="AI1" s="140"/>
      <c r="AJ1" s="139" t="s">
        <v>49</v>
      </c>
      <c r="AK1" s="140"/>
      <c r="AL1" s="140"/>
      <c r="AM1" s="140"/>
      <c r="AN1" s="140"/>
      <c r="AO1" s="140"/>
      <c r="AP1" s="140"/>
      <c r="AQ1" s="140"/>
      <c r="AR1" s="140"/>
      <c r="AS1" s="139" t="s">
        <v>47</v>
      </c>
      <c r="AT1" s="140"/>
      <c r="AU1" s="140"/>
      <c r="AV1" s="140"/>
      <c r="AW1" s="140"/>
      <c r="AX1" s="140"/>
      <c r="AY1" s="140"/>
      <c r="AZ1" s="140"/>
      <c r="BA1" s="140"/>
      <c r="BB1" s="134" t="s">
        <v>31</v>
      </c>
      <c r="BC1" s="135"/>
      <c r="BD1" s="135"/>
      <c r="BE1" s="135"/>
      <c r="BF1" s="135"/>
      <c r="BG1" s="135"/>
      <c r="BH1" s="135"/>
      <c r="BI1" s="135"/>
      <c r="BJ1" s="135"/>
      <c r="BK1" s="134" t="s">
        <v>32</v>
      </c>
      <c r="BL1" s="135"/>
      <c r="BM1" s="135"/>
      <c r="BN1" s="135"/>
      <c r="BO1" s="135"/>
      <c r="BP1" s="135"/>
      <c r="BQ1" s="135"/>
      <c r="BR1" s="135"/>
      <c r="BS1" s="135"/>
      <c r="BT1" s="134" t="s">
        <v>33</v>
      </c>
      <c r="BU1" s="135"/>
      <c r="BV1" s="135"/>
      <c r="BW1" s="135"/>
      <c r="BX1" s="135"/>
      <c r="BY1" s="135"/>
      <c r="BZ1" s="135"/>
      <c r="CA1" s="135"/>
      <c r="CB1" s="136"/>
    </row>
    <row r="2" spans="1:80" ht="17.25" x14ac:dyDescent="0.25">
      <c r="A2" s="74" t="s">
        <v>7</v>
      </c>
      <c r="B2" s="137" t="s">
        <v>8</v>
      </c>
      <c r="C2" s="138"/>
      <c r="D2" s="137" t="s">
        <v>9</v>
      </c>
      <c r="E2" s="138"/>
      <c r="F2" s="75" t="s">
        <v>10</v>
      </c>
      <c r="G2" s="76" t="s">
        <v>41</v>
      </c>
      <c r="H2" s="77" t="s">
        <v>46</v>
      </c>
      <c r="I2" s="77" t="s">
        <v>43</v>
      </c>
      <c r="J2" s="78" t="s">
        <v>18</v>
      </c>
      <c r="K2" s="77" t="s">
        <v>19</v>
      </c>
      <c r="L2" s="76" t="s">
        <v>34</v>
      </c>
      <c r="M2" s="77" t="s">
        <v>35</v>
      </c>
      <c r="N2" s="79" t="s">
        <v>36</v>
      </c>
      <c r="O2" s="80" t="s">
        <v>37</v>
      </c>
      <c r="P2" s="81" t="s">
        <v>38</v>
      </c>
      <c r="Q2" s="82" t="s">
        <v>39</v>
      </c>
      <c r="R2" s="83">
        <v>0</v>
      </c>
      <c r="S2" s="84">
        <v>5</v>
      </c>
      <c r="T2" s="84">
        <v>10</v>
      </c>
      <c r="U2" s="84">
        <v>15</v>
      </c>
      <c r="V2" s="84">
        <v>20</v>
      </c>
      <c r="W2" s="84">
        <v>25</v>
      </c>
      <c r="X2" s="84">
        <v>30</v>
      </c>
      <c r="Y2" s="84">
        <v>35</v>
      </c>
      <c r="Z2" s="85">
        <v>40</v>
      </c>
      <c r="AA2" s="86">
        <v>0</v>
      </c>
      <c r="AB2" s="86">
        <v>5</v>
      </c>
      <c r="AC2" s="86">
        <v>10</v>
      </c>
      <c r="AD2" s="86">
        <v>15</v>
      </c>
      <c r="AE2" s="86">
        <v>20</v>
      </c>
      <c r="AF2" s="86">
        <v>25</v>
      </c>
      <c r="AG2" s="86">
        <v>30</v>
      </c>
      <c r="AH2" s="86">
        <v>35</v>
      </c>
      <c r="AI2" s="87">
        <v>40</v>
      </c>
      <c r="AJ2" s="84">
        <v>0</v>
      </c>
      <c r="AK2" s="84">
        <v>5</v>
      </c>
      <c r="AL2" s="84">
        <v>10</v>
      </c>
      <c r="AM2" s="84">
        <v>15</v>
      </c>
      <c r="AN2" s="84">
        <v>20</v>
      </c>
      <c r="AO2" s="84">
        <v>25</v>
      </c>
      <c r="AP2" s="84">
        <v>30</v>
      </c>
      <c r="AQ2" s="84">
        <v>35</v>
      </c>
      <c r="AR2" s="85">
        <v>40</v>
      </c>
      <c r="AS2" s="84">
        <v>0</v>
      </c>
      <c r="AT2" s="84">
        <v>5</v>
      </c>
      <c r="AU2" s="84">
        <v>10</v>
      </c>
      <c r="AV2" s="84">
        <v>15</v>
      </c>
      <c r="AW2" s="84">
        <v>20</v>
      </c>
      <c r="AX2" s="84">
        <v>25</v>
      </c>
      <c r="AY2" s="84">
        <v>30</v>
      </c>
      <c r="AZ2" s="84">
        <v>35</v>
      </c>
      <c r="BA2" s="85">
        <v>40</v>
      </c>
      <c r="BB2" s="88">
        <v>0</v>
      </c>
      <c r="BC2" s="88">
        <v>5</v>
      </c>
      <c r="BD2" s="88">
        <v>10</v>
      </c>
      <c r="BE2" s="88">
        <v>15</v>
      </c>
      <c r="BF2" s="88">
        <v>20</v>
      </c>
      <c r="BG2" s="88">
        <v>25</v>
      </c>
      <c r="BH2" s="88">
        <v>30</v>
      </c>
      <c r="BI2" s="88">
        <v>35</v>
      </c>
      <c r="BJ2" s="89">
        <v>40</v>
      </c>
      <c r="BK2" s="88">
        <v>0</v>
      </c>
      <c r="BL2" s="88">
        <v>5</v>
      </c>
      <c r="BM2" s="88">
        <v>10</v>
      </c>
      <c r="BN2" s="88">
        <v>15</v>
      </c>
      <c r="BO2" s="88">
        <v>20</v>
      </c>
      <c r="BP2" s="88">
        <v>25</v>
      </c>
      <c r="BQ2" s="88">
        <v>30</v>
      </c>
      <c r="BR2" s="88">
        <v>35</v>
      </c>
      <c r="BS2" s="89">
        <v>40</v>
      </c>
      <c r="BT2" s="88">
        <v>0</v>
      </c>
      <c r="BU2" s="88">
        <v>5</v>
      </c>
      <c r="BV2" s="88">
        <v>10</v>
      </c>
      <c r="BW2" s="88">
        <v>15</v>
      </c>
      <c r="BX2" s="88">
        <v>20</v>
      </c>
      <c r="BY2" s="88">
        <v>25</v>
      </c>
      <c r="BZ2" s="88">
        <v>30</v>
      </c>
      <c r="CA2" s="88">
        <v>35</v>
      </c>
      <c r="CB2" s="89">
        <v>40</v>
      </c>
    </row>
    <row r="3" spans="1:80" x14ac:dyDescent="0.25">
      <c r="A3" s="90" t="s">
        <v>4</v>
      </c>
      <c r="B3" s="90">
        <v>0</v>
      </c>
      <c r="C3" s="90" t="s">
        <v>0</v>
      </c>
      <c r="D3" s="90">
        <v>1.7</v>
      </c>
      <c r="E3" s="91" t="s">
        <v>1</v>
      </c>
      <c r="F3" s="92">
        <v>0</v>
      </c>
      <c r="G3" s="93">
        <v>70.055555555555557</v>
      </c>
      <c r="H3" s="94">
        <v>2.668402213005074</v>
      </c>
      <c r="I3" s="94">
        <f>SLOPE($U$2:$Z$2,U3:Z3)</f>
        <v>9.8754909357827305</v>
      </c>
      <c r="J3" s="93">
        <f>MAX(N3:P3)-I3</f>
        <v>2.6080762033576246</v>
      </c>
      <c r="K3" s="94">
        <f>I3-MIN(N3:P3)</f>
        <v>2.3307522027356722</v>
      </c>
      <c r="L3" s="95">
        <f>RSQ($U$2:$Z$2,U3:Z3)</f>
        <v>0.95615708617769379</v>
      </c>
      <c r="M3" s="96">
        <f t="shared" ref="M3:M10" si="0">1-(1-L3)*(COUNT($U$2:$Z$2)-1)/(COUNT($U$2:$Z$2)-1-1)</f>
        <v>0.94519635772211719</v>
      </c>
      <c r="N3" s="97">
        <f>SLOPE($AD$2:$AI$2,AD3:AI3)</f>
        <v>10.074894787687704</v>
      </c>
      <c r="O3" s="5">
        <f>SLOPE($AM$2:$AR$2,AM3:AR3)</f>
        <v>12.483567139140355</v>
      </c>
      <c r="P3" s="12">
        <f>SLOPE($AV$2:$BA$2,AV3:BA3)</f>
        <v>7.5447387330470583</v>
      </c>
      <c r="Q3" s="98"/>
      <c r="R3" s="97">
        <f t="shared" ref="R3:Z18" si="1">AVERAGE(AA3,AJ3,AS3)</f>
        <v>0</v>
      </c>
      <c r="S3" s="5">
        <f t="shared" si="1"/>
        <v>0</v>
      </c>
      <c r="T3" s="5">
        <f t="shared" si="1"/>
        <v>0.63858852570803537</v>
      </c>
      <c r="U3" s="5">
        <f t="shared" si="1"/>
        <v>1.0903989100463163</v>
      </c>
      <c r="V3" s="5">
        <f t="shared" si="1"/>
        <v>1.4047082942879952</v>
      </c>
      <c r="W3" s="5">
        <f t="shared" si="1"/>
        <v>1.792632947044928</v>
      </c>
      <c r="X3" s="5">
        <f t="shared" si="1"/>
        <v>2.2254920621097116</v>
      </c>
      <c r="Y3" s="5">
        <f t="shared" si="1"/>
        <v>2.6592261174964489</v>
      </c>
      <c r="Z3" s="5">
        <f t="shared" si="1"/>
        <v>3.6398591132257061</v>
      </c>
      <c r="AA3" s="99">
        <f>SQRT(BB3)</f>
        <v>0</v>
      </c>
      <c r="AB3" s="100">
        <f t="shared" ref="AB3:AJ10" si="2">SQRT(BC3)</f>
        <v>0</v>
      </c>
      <c r="AC3" s="100">
        <f t="shared" si="2"/>
        <v>0.57445626465380295</v>
      </c>
      <c r="AD3" s="100">
        <f t="shared" si="2"/>
        <v>1.0954451150103324</v>
      </c>
      <c r="AE3" s="100">
        <f t="shared" si="2"/>
        <v>1.3892443989449803</v>
      </c>
      <c r="AF3" s="100">
        <f t="shared" si="2"/>
        <v>1.7888543819998317</v>
      </c>
      <c r="AG3" s="100">
        <f t="shared" si="2"/>
        <v>2.3874672772626644</v>
      </c>
      <c r="AH3" s="100">
        <f t="shared" si="2"/>
        <v>2.7386127875258306</v>
      </c>
      <c r="AI3" s="98">
        <f t="shared" si="2"/>
        <v>3.5594943461115376</v>
      </c>
      <c r="AJ3" s="99">
        <f>SQRT(BK3)</f>
        <v>0</v>
      </c>
      <c r="AK3" s="100">
        <f t="shared" ref="AK3:AS10" si="3">SQRT(BL3)</f>
        <v>0</v>
      </c>
      <c r="AL3" s="100">
        <f t="shared" si="3"/>
        <v>0.68556546004010355</v>
      </c>
      <c r="AM3" s="100">
        <f t="shared" si="3"/>
        <v>1.1269427669584644</v>
      </c>
      <c r="AN3" s="100">
        <f t="shared" si="3"/>
        <v>1.4832396974191324</v>
      </c>
      <c r="AO3" s="100">
        <f t="shared" si="3"/>
        <v>1.9157244060668022</v>
      </c>
      <c r="AP3" s="100">
        <f t="shared" si="3"/>
        <v>2.2226110770892871</v>
      </c>
      <c r="AQ3" s="100">
        <f t="shared" si="3"/>
        <v>2.7092434368288134</v>
      </c>
      <c r="AR3" s="98">
        <f t="shared" si="3"/>
        <v>3.1256999216175565</v>
      </c>
      <c r="AS3" s="100">
        <f>SQRT(BT3)</f>
        <v>0</v>
      </c>
      <c r="AT3" s="100">
        <f t="shared" ref="AT3:BA10" si="4">SQRT(BU3)</f>
        <v>0</v>
      </c>
      <c r="AU3" s="100">
        <f t="shared" si="4"/>
        <v>0.65574385243019984</v>
      </c>
      <c r="AV3" s="100">
        <f t="shared" si="4"/>
        <v>1.0488088481701523</v>
      </c>
      <c r="AW3" s="100">
        <f t="shared" si="4"/>
        <v>1.3416407864998727</v>
      </c>
      <c r="AX3" s="100">
        <f t="shared" si="4"/>
        <v>1.6733200530681502</v>
      </c>
      <c r="AY3" s="100">
        <f t="shared" si="4"/>
        <v>2.0663978319771834</v>
      </c>
      <c r="AZ3" s="100">
        <f t="shared" si="4"/>
        <v>2.5298221281347031</v>
      </c>
      <c r="BA3" s="98">
        <f t="shared" si="4"/>
        <v>4.2343830719480255</v>
      </c>
      <c r="BB3" s="11">
        <v>0</v>
      </c>
      <c r="BC3" s="11">
        <v>0</v>
      </c>
      <c r="BD3" s="11">
        <v>0.33000000000000007</v>
      </c>
      <c r="BE3" s="11">
        <v>1.2000000000000002</v>
      </c>
      <c r="BF3" s="11">
        <v>1.9299999999999997</v>
      </c>
      <c r="BG3" s="11">
        <v>3.2</v>
      </c>
      <c r="BH3" s="11">
        <v>5.7</v>
      </c>
      <c r="BI3" s="11">
        <v>7.4999999999999991</v>
      </c>
      <c r="BJ3" s="9">
        <v>12.670000000000002</v>
      </c>
      <c r="BK3" s="11">
        <v>0</v>
      </c>
      <c r="BL3" s="11">
        <v>0</v>
      </c>
      <c r="BM3" s="11">
        <v>0.46999999999999886</v>
      </c>
      <c r="BN3" s="11">
        <v>1.2699999999999996</v>
      </c>
      <c r="BO3" s="11">
        <v>2.1999999999999993</v>
      </c>
      <c r="BP3" s="11">
        <v>3.6700000000000017</v>
      </c>
      <c r="BQ3" s="11">
        <v>4.9400000000000013</v>
      </c>
      <c r="BR3" s="11">
        <v>7.34</v>
      </c>
      <c r="BS3" s="9">
        <v>9.77</v>
      </c>
      <c r="BT3" s="11">
        <v>0</v>
      </c>
      <c r="BU3" s="11">
        <v>0</v>
      </c>
      <c r="BV3" s="11">
        <v>0.42999999999999972</v>
      </c>
      <c r="BW3" s="11">
        <v>1.1000000000000014</v>
      </c>
      <c r="BX3" s="11">
        <v>1.7999999999999972</v>
      </c>
      <c r="BY3" s="11">
        <v>2.7999999999999972</v>
      </c>
      <c r="BZ3" s="11">
        <v>4.2700000000000031</v>
      </c>
      <c r="CA3" s="11">
        <v>6.3999999999999986</v>
      </c>
      <c r="CB3" s="9">
        <v>17.93</v>
      </c>
    </row>
    <row r="4" spans="1:80" x14ac:dyDescent="0.25">
      <c r="A4" s="90" t="s">
        <v>4</v>
      </c>
      <c r="B4" s="101">
        <v>5</v>
      </c>
      <c r="C4" s="90" t="s">
        <v>0</v>
      </c>
      <c r="D4" s="90">
        <v>1.7</v>
      </c>
      <c r="E4" s="91" t="s">
        <v>1</v>
      </c>
      <c r="F4" s="92">
        <v>0</v>
      </c>
      <c r="G4" s="93">
        <v>61.388888888888893</v>
      </c>
      <c r="H4" s="94">
        <v>3.671713698190739</v>
      </c>
      <c r="I4" s="94">
        <f t="shared" ref="I4:I26" si="5">SLOPE($U$2:$Z$2,U4:Z4)</f>
        <v>7.4616882202099655</v>
      </c>
      <c r="J4" s="93">
        <f>MAX(N4:P4)-I4</f>
        <v>0.12224437490984386</v>
      </c>
      <c r="K4" s="94">
        <f>I4-MIN(N4:P4)</f>
        <v>0.15174919165073941</v>
      </c>
      <c r="L4" s="95">
        <f t="shared" ref="L4:L26" si="6">RSQ($U$2:$Z$2,U4:Z4)</f>
        <v>0.99756913218075038</v>
      </c>
      <c r="M4" s="96">
        <f t="shared" si="0"/>
        <v>0.99696141522593795</v>
      </c>
      <c r="N4" s="97">
        <f t="shared" ref="N4:N26" si="7">SLOPE($AD$2:$AI$2,AD4:AI4)</f>
        <v>7.4850730118775592</v>
      </c>
      <c r="O4" s="5">
        <f t="shared" ref="O4:O26" si="8">SLOPE($AM$2:$AR$2,AM4:AR4)</f>
        <v>7.5839325951198093</v>
      </c>
      <c r="P4" s="12">
        <f t="shared" ref="P4:P26" si="9">SLOPE($AV$2:$BA$2,AV4:BA4)</f>
        <v>7.3099390285592261</v>
      </c>
      <c r="Q4" s="5"/>
      <c r="R4" s="97">
        <f t="shared" si="1"/>
        <v>0</v>
      </c>
      <c r="S4" s="5">
        <f t="shared" si="1"/>
        <v>0</v>
      </c>
      <c r="T4" s="5">
        <f t="shared" si="1"/>
        <v>0.63699408468735463</v>
      </c>
      <c r="U4" s="5">
        <f t="shared" si="1"/>
        <v>1.1730724853430674</v>
      </c>
      <c r="V4" s="5">
        <f t="shared" si="1"/>
        <v>1.7699867514242758</v>
      </c>
      <c r="W4" s="5">
        <f t="shared" si="1"/>
        <v>2.4128674070641658</v>
      </c>
      <c r="X4" s="5">
        <f t="shared" si="1"/>
        <v>3.0406406991729491</v>
      </c>
      <c r="Y4" s="5">
        <f t="shared" si="1"/>
        <v>3.7521159252560228</v>
      </c>
      <c r="Z4" s="5">
        <f t="shared" si="1"/>
        <v>4.5374655322416206</v>
      </c>
      <c r="AA4" s="97">
        <f t="shared" ref="AA4:AA5" si="10">SQRT(BB4)</f>
        <v>0</v>
      </c>
      <c r="AB4" s="5">
        <f t="shared" si="2"/>
        <v>0</v>
      </c>
      <c r="AC4" s="5">
        <f t="shared" si="2"/>
        <v>0.60827625302982202</v>
      </c>
      <c r="AD4" s="5">
        <f t="shared" si="2"/>
        <v>1.1958260743101397</v>
      </c>
      <c r="AE4" s="5">
        <f t="shared" si="2"/>
        <v>1.7691806012954134</v>
      </c>
      <c r="AF4" s="5">
        <f t="shared" si="2"/>
        <v>2.4433583445741234</v>
      </c>
      <c r="AG4" s="5">
        <f t="shared" si="2"/>
        <v>3.0116440692751199</v>
      </c>
      <c r="AH4" s="5">
        <f t="shared" si="2"/>
        <v>3.7549966711037173</v>
      </c>
      <c r="AI4" s="12">
        <f t="shared" si="2"/>
        <v>4.5497252664309302</v>
      </c>
      <c r="AJ4" s="97">
        <f t="shared" si="2"/>
        <v>0</v>
      </c>
      <c r="AK4" s="5">
        <f t="shared" si="3"/>
        <v>0</v>
      </c>
      <c r="AL4" s="5">
        <f t="shared" si="3"/>
        <v>0.54772255750516674</v>
      </c>
      <c r="AM4" s="5">
        <f t="shared" si="3"/>
        <v>1.1401754250991383</v>
      </c>
      <c r="AN4" s="5">
        <f t="shared" si="3"/>
        <v>1.7972200755611429</v>
      </c>
      <c r="AO4" s="5">
        <f t="shared" si="3"/>
        <v>2.435159132377184</v>
      </c>
      <c r="AP4" s="5">
        <f t="shared" si="3"/>
        <v>3.0215889859476261</v>
      </c>
      <c r="AQ4" s="5">
        <f t="shared" si="3"/>
        <v>3.7013511046643499</v>
      </c>
      <c r="AR4" s="12">
        <f t="shared" si="3"/>
        <v>4.4866468548349117</v>
      </c>
      <c r="AS4" s="5">
        <f t="shared" si="3"/>
        <v>0</v>
      </c>
      <c r="AT4" s="5">
        <f t="shared" si="4"/>
        <v>0</v>
      </c>
      <c r="AU4" s="5">
        <f t="shared" si="4"/>
        <v>0.75498344352707514</v>
      </c>
      <c r="AV4" s="5">
        <f t="shared" si="4"/>
        <v>1.1832159566199241</v>
      </c>
      <c r="AW4" s="5">
        <f t="shared" si="4"/>
        <v>1.7435595774162702</v>
      </c>
      <c r="AX4" s="5">
        <f t="shared" si="4"/>
        <v>2.3600847442411901</v>
      </c>
      <c r="AY4" s="5">
        <f t="shared" si="4"/>
        <v>3.0886890422961004</v>
      </c>
      <c r="AZ4" s="5">
        <f t="shared" si="4"/>
        <v>3.8000000000000003</v>
      </c>
      <c r="BA4" s="12">
        <f t="shared" si="4"/>
        <v>4.57602447545902</v>
      </c>
      <c r="BB4" s="11">
        <v>0</v>
      </c>
      <c r="BC4" s="11">
        <v>0</v>
      </c>
      <c r="BD4" s="11">
        <v>0.37000000000000011</v>
      </c>
      <c r="BE4" s="11">
        <v>1.4299999999999997</v>
      </c>
      <c r="BF4" s="11">
        <v>3.1300000000000008</v>
      </c>
      <c r="BG4" s="11">
        <v>5.9700000000000006</v>
      </c>
      <c r="BH4" s="11">
        <v>9.0700000000000021</v>
      </c>
      <c r="BI4" s="11">
        <v>14.1</v>
      </c>
      <c r="BJ4" s="9">
        <v>20.700000000000003</v>
      </c>
      <c r="BK4" s="11">
        <v>0</v>
      </c>
      <c r="BL4" s="11">
        <v>0</v>
      </c>
      <c r="BM4" s="11">
        <v>0.30000000000000071</v>
      </c>
      <c r="BN4" s="11">
        <v>1.3000000000000007</v>
      </c>
      <c r="BO4" s="11">
        <v>3.2300000000000004</v>
      </c>
      <c r="BP4" s="11">
        <v>5.93</v>
      </c>
      <c r="BQ4" s="11">
        <v>9.1300000000000026</v>
      </c>
      <c r="BR4" s="11">
        <v>13.700000000000003</v>
      </c>
      <c r="BS4" s="9">
        <v>20.130000000000003</v>
      </c>
      <c r="BT4" s="11">
        <v>0</v>
      </c>
      <c r="BU4" s="11">
        <v>0</v>
      </c>
      <c r="BV4" s="11">
        <v>0.57000000000000028</v>
      </c>
      <c r="BW4" s="11">
        <v>1.4000000000000021</v>
      </c>
      <c r="BX4" s="11">
        <v>3.0400000000000027</v>
      </c>
      <c r="BY4" s="11">
        <v>5.5700000000000038</v>
      </c>
      <c r="BZ4" s="11">
        <v>9.5400000000000027</v>
      </c>
      <c r="CA4" s="11">
        <v>14.440000000000001</v>
      </c>
      <c r="CB4" s="9">
        <v>20.94</v>
      </c>
    </row>
    <row r="5" spans="1:80" x14ac:dyDescent="0.25">
      <c r="A5" s="90" t="s">
        <v>4</v>
      </c>
      <c r="B5" s="101">
        <v>15</v>
      </c>
      <c r="C5" s="90" t="s">
        <v>0</v>
      </c>
      <c r="D5" s="90">
        <v>1.7</v>
      </c>
      <c r="E5" s="91" t="s">
        <v>1</v>
      </c>
      <c r="F5" s="92">
        <v>0</v>
      </c>
      <c r="G5" s="93">
        <v>57.444444444444443</v>
      </c>
      <c r="H5" s="94">
        <v>3.7130899581126577</v>
      </c>
      <c r="I5" s="94">
        <f t="shared" si="5"/>
        <v>5.3148261740925351</v>
      </c>
      <c r="J5" s="93">
        <f>MAX(N5:P5)-I5</f>
        <v>0.15575871833168531</v>
      </c>
      <c r="K5" s="94">
        <f>I5-MIN(N5:P5)</f>
        <v>0.20550517043157868</v>
      </c>
      <c r="L5" s="95">
        <f t="shared" si="6"/>
        <v>0.99771851312093862</v>
      </c>
      <c r="M5" s="96">
        <f t="shared" si="0"/>
        <v>0.99714814140117325</v>
      </c>
      <c r="N5" s="97">
        <f t="shared" si="7"/>
        <v>5.3738270634952352</v>
      </c>
      <c r="O5" s="5">
        <f t="shared" si="8"/>
        <v>5.4705848924242204</v>
      </c>
      <c r="P5" s="12">
        <f t="shared" si="9"/>
        <v>5.1093210036609564</v>
      </c>
      <c r="Q5" s="5"/>
      <c r="R5" s="97">
        <f t="shared" si="1"/>
        <v>0</v>
      </c>
      <c r="S5" s="5">
        <f t="shared" si="1"/>
        <v>0</v>
      </c>
      <c r="T5" s="5">
        <f t="shared" si="1"/>
        <v>0.65273703533735039</v>
      </c>
      <c r="U5" s="5">
        <f t="shared" si="1"/>
        <v>1.3709097189154564</v>
      </c>
      <c r="V5" s="5">
        <f t="shared" si="1"/>
        <v>2.172088168698632</v>
      </c>
      <c r="W5" s="5">
        <f t="shared" si="1"/>
        <v>3.0163713179295613</v>
      </c>
      <c r="X5" s="5">
        <f t="shared" si="1"/>
        <v>4.0424964368713647</v>
      </c>
      <c r="Y5" s="5">
        <f t="shared" si="1"/>
        <v>5.0091840540908903</v>
      </c>
      <c r="Z5" s="5">
        <f t="shared" si="1"/>
        <v>6.0337545490945521</v>
      </c>
      <c r="AA5" s="97">
        <f t="shared" si="10"/>
        <v>0</v>
      </c>
      <c r="AB5" s="5">
        <f t="shared" si="2"/>
        <v>0</v>
      </c>
      <c r="AC5" s="5">
        <f t="shared" si="2"/>
        <v>0.65574385243019984</v>
      </c>
      <c r="AD5" s="5">
        <f t="shared" si="2"/>
        <v>1.3527749258468684</v>
      </c>
      <c r="AE5" s="5">
        <f t="shared" si="2"/>
        <v>2.1840329667841556</v>
      </c>
      <c r="AF5" s="5">
        <f t="shared" si="2"/>
        <v>3.0215889859476253</v>
      </c>
      <c r="AG5" s="5">
        <f t="shared" si="2"/>
        <v>3.9874804074753776</v>
      </c>
      <c r="AH5" s="5">
        <f t="shared" si="2"/>
        <v>4.912229636326054</v>
      </c>
      <c r="AI5" s="12">
        <f t="shared" si="2"/>
        <v>6.0191361506448748</v>
      </c>
      <c r="AJ5" s="97">
        <f t="shared" si="2"/>
        <v>0</v>
      </c>
      <c r="AK5" s="5">
        <f t="shared" si="3"/>
        <v>0</v>
      </c>
      <c r="AL5" s="5">
        <f t="shared" si="3"/>
        <v>0.72801098892805016</v>
      </c>
      <c r="AM5" s="5">
        <f t="shared" si="3"/>
        <v>1.4832396974191324</v>
      </c>
      <c r="AN5" s="5">
        <f t="shared" si="3"/>
        <v>2.2203603311174516</v>
      </c>
      <c r="AO5" s="5">
        <f t="shared" si="3"/>
        <v>3.0610455730027932</v>
      </c>
      <c r="AP5" s="5">
        <f t="shared" si="3"/>
        <v>4.0620192023179804</v>
      </c>
      <c r="AQ5" s="5">
        <f t="shared" si="3"/>
        <v>5.0497524691810387</v>
      </c>
      <c r="AR5" s="12">
        <f t="shared" si="3"/>
        <v>5.9665735560705189</v>
      </c>
      <c r="AS5" s="5">
        <f t="shared" si="3"/>
        <v>0</v>
      </c>
      <c r="AT5" s="5">
        <f t="shared" si="4"/>
        <v>0</v>
      </c>
      <c r="AU5" s="5">
        <f t="shared" si="4"/>
        <v>0.5744562646538014</v>
      </c>
      <c r="AV5" s="5">
        <f t="shared" si="4"/>
        <v>1.2767145334803687</v>
      </c>
      <c r="AW5" s="5">
        <f t="shared" si="4"/>
        <v>2.1118712081942879</v>
      </c>
      <c r="AX5" s="5">
        <f t="shared" si="4"/>
        <v>2.9664793948382648</v>
      </c>
      <c r="AY5" s="5">
        <f t="shared" si="4"/>
        <v>4.0779897008207362</v>
      </c>
      <c r="AZ5" s="5">
        <f t="shared" si="4"/>
        <v>5.0655700567655755</v>
      </c>
      <c r="BA5" s="12">
        <f t="shared" si="4"/>
        <v>6.1155539405682617</v>
      </c>
      <c r="BB5" s="11">
        <v>0</v>
      </c>
      <c r="BC5" s="11">
        <v>0</v>
      </c>
      <c r="BD5" s="11">
        <v>0.42999999999999972</v>
      </c>
      <c r="BE5" s="11">
        <v>1.83</v>
      </c>
      <c r="BF5" s="11">
        <v>4.7699999999999996</v>
      </c>
      <c r="BG5" s="11">
        <v>9.129999999999999</v>
      </c>
      <c r="BH5" s="11">
        <v>15.900000000000002</v>
      </c>
      <c r="BI5" s="11">
        <v>24.13</v>
      </c>
      <c r="BJ5" s="9">
        <v>36.229999999999997</v>
      </c>
      <c r="BK5" s="11">
        <v>0</v>
      </c>
      <c r="BL5" s="11">
        <v>0</v>
      </c>
      <c r="BM5" s="11">
        <v>0.52999999999999758</v>
      </c>
      <c r="BN5" s="11">
        <v>2.1999999999999993</v>
      </c>
      <c r="BO5" s="11">
        <v>4.93</v>
      </c>
      <c r="BP5" s="11">
        <v>9.3699999999999974</v>
      </c>
      <c r="BQ5" s="11">
        <v>16.5</v>
      </c>
      <c r="BR5" s="11">
        <v>25.5</v>
      </c>
      <c r="BS5" s="9">
        <v>35.6</v>
      </c>
      <c r="BT5" s="11">
        <v>0</v>
      </c>
      <c r="BU5" s="11">
        <v>0</v>
      </c>
      <c r="BV5" s="11">
        <v>0.32999999999999829</v>
      </c>
      <c r="BW5" s="11">
        <v>1.6299999999999955</v>
      </c>
      <c r="BX5" s="11">
        <v>4.4600000000000009</v>
      </c>
      <c r="BY5" s="11">
        <v>8.7999999999999972</v>
      </c>
      <c r="BZ5" s="11">
        <v>16.629999999999995</v>
      </c>
      <c r="CA5" s="11">
        <v>25.659999999999997</v>
      </c>
      <c r="CB5" s="9">
        <v>37.399999999999991</v>
      </c>
    </row>
    <row r="6" spans="1:80" x14ac:dyDescent="0.25">
      <c r="A6" s="102" t="s">
        <v>4</v>
      </c>
      <c r="B6" s="103">
        <v>30</v>
      </c>
      <c r="C6" s="102" t="s">
        <v>0</v>
      </c>
      <c r="D6" s="102">
        <v>1.7</v>
      </c>
      <c r="E6" s="104" t="s">
        <v>1</v>
      </c>
      <c r="F6" s="105">
        <v>0</v>
      </c>
      <c r="G6" s="106">
        <v>56.833333333333329</v>
      </c>
      <c r="H6" s="107">
        <v>3.7859388972001833</v>
      </c>
      <c r="I6" s="107">
        <f t="shared" si="5"/>
        <v>4.781542562191551</v>
      </c>
      <c r="J6" s="106">
        <f>MAX(N6:P6)-I6</f>
        <v>0.29994198790873217</v>
      </c>
      <c r="K6" s="107">
        <f>I6-MIN(N6:P6)</f>
        <v>0.20327331645644531</v>
      </c>
      <c r="L6" s="108">
        <f t="shared" si="6"/>
        <v>0.99793593439731465</v>
      </c>
      <c r="M6" s="109">
        <f t="shared" si="0"/>
        <v>0.99741991799664331</v>
      </c>
      <c r="N6" s="110">
        <f t="shared" si="7"/>
        <v>4.5782692457351057</v>
      </c>
      <c r="O6" s="6">
        <f t="shared" si="8"/>
        <v>5.0814845501002832</v>
      </c>
      <c r="P6" s="20">
        <f t="shared" si="9"/>
        <v>4.7064212088926682</v>
      </c>
      <c r="Q6" s="12"/>
      <c r="R6" s="110">
        <f t="shared" si="1"/>
        <v>0</v>
      </c>
      <c r="S6" s="6">
        <f t="shared" si="1"/>
        <v>0</v>
      </c>
      <c r="T6" s="6">
        <f t="shared" si="1"/>
        <v>0.79014391308587617</v>
      </c>
      <c r="U6" s="6">
        <f t="shared" si="1"/>
        <v>1.4753413642680187</v>
      </c>
      <c r="V6" s="6">
        <f t="shared" si="1"/>
        <v>2.3499129159157572</v>
      </c>
      <c r="W6" s="6">
        <f t="shared" si="1"/>
        <v>3.3445306386795028</v>
      </c>
      <c r="X6" s="6">
        <f t="shared" si="1"/>
        <v>4.4457382411733981</v>
      </c>
      <c r="Y6" s="6">
        <f t="shared" si="1"/>
        <v>5.4935025515666256</v>
      </c>
      <c r="Z6" s="6">
        <f t="shared" si="1"/>
        <v>6.6736510293669022</v>
      </c>
      <c r="AA6" s="110">
        <f>SQRT(BB6)</f>
        <v>0</v>
      </c>
      <c r="AB6" s="6">
        <f t="shared" si="2"/>
        <v>0</v>
      </c>
      <c r="AC6" s="6">
        <f t="shared" si="2"/>
        <v>0.70710678118654757</v>
      </c>
      <c r="AD6" s="6">
        <f t="shared" si="2"/>
        <v>1.4491376746189439</v>
      </c>
      <c r="AE6" s="6">
        <f t="shared" si="2"/>
        <v>2.4</v>
      </c>
      <c r="AF6" s="6">
        <f t="shared" si="2"/>
        <v>3.40587727318528</v>
      </c>
      <c r="AG6" s="6">
        <f t="shared" si="2"/>
        <v>4.5387222871640871</v>
      </c>
      <c r="AH6" s="6">
        <f t="shared" si="2"/>
        <v>5.6444663166680336</v>
      </c>
      <c r="AI6" s="20">
        <f t="shared" si="2"/>
        <v>6.9036222376372827</v>
      </c>
      <c r="AJ6" s="110">
        <f>SQRT(BK6)</f>
        <v>0</v>
      </c>
      <c r="AK6" s="6">
        <f t="shared" si="3"/>
        <v>0</v>
      </c>
      <c r="AL6" s="6">
        <f t="shared" si="3"/>
        <v>1</v>
      </c>
      <c r="AM6" s="6">
        <f t="shared" si="3"/>
        <v>1.7521415467935233</v>
      </c>
      <c r="AN6" s="6">
        <f t="shared" si="3"/>
        <v>2.6076809620810595</v>
      </c>
      <c r="AO6" s="6">
        <f t="shared" si="3"/>
        <v>3.6110940170535577</v>
      </c>
      <c r="AP6" s="6">
        <f t="shared" si="3"/>
        <v>4.6151923036857303</v>
      </c>
      <c r="AQ6" s="6">
        <f t="shared" si="3"/>
        <v>5.6302753041036988</v>
      </c>
      <c r="AR6" s="20">
        <f t="shared" si="3"/>
        <v>6.6211781428987395</v>
      </c>
      <c r="AS6" s="6">
        <f>SQRT(BT6)</f>
        <v>0</v>
      </c>
      <c r="AT6" s="6">
        <f t="shared" si="4"/>
        <v>0</v>
      </c>
      <c r="AU6" s="6">
        <f t="shared" si="4"/>
        <v>0.66332495807108094</v>
      </c>
      <c r="AV6" s="6">
        <f t="shared" si="4"/>
        <v>1.2247448713915889</v>
      </c>
      <c r="AW6" s="6">
        <f t="shared" si="4"/>
        <v>2.0420577856662132</v>
      </c>
      <c r="AX6" s="6">
        <f t="shared" si="4"/>
        <v>3.0166206257996708</v>
      </c>
      <c r="AY6" s="6">
        <f t="shared" si="4"/>
        <v>4.1833001326703769</v>
      </c>
      <c r="AZ6" s="6">
        <f t="shared" si="4"/>
        <v>5.205766033928148</v>
      </c>
      <c r="BA6" s="20">
        <f t="shared" si="4"/>
        <v>6.4961527075646863</v>
      </c>
      <c r="BB6" s="19">
        <v>0</v>
      </c>
      <c r="BC6" s="19">
        <v>0</v>
      </c>
      <c r="BD6" s="19">
        <v>0.5</v>
      </c>
      <c r="BE6" s="19">
        <v>2.1</v>
      </c>
      <c r="BF6" s="19">
        <v>5.76</v>
      </c>
      <c r="BG6" s="19">
        <v>11.6</v>
      </c>
      <c r="BH6" s="19">
        <v>20.6</v>
      </c>
      <c r="BI6" s="19">
        <v>31.86</v>
      </c>
      <c r="BJ6" s="18">
        <v>47.660000000000004</v>
      </c>
      <c r="BK6" s="19">
        <v>0</v>
      </c>
      <c r="BL6" s="19">
        <v>0</v>
      </c>
      <c r="BM6" s="19">
        <v>1</v>
      </c>
      <c r="BN6" s="19">
        <v>3.0700000000000003</v>
      </c>
      <c r="BO6" s="19">
        <v>6.8000000000000007</v>
      </c>
      <c r="BP6" s="19">
        <v>13.04</v>
      </c>
      <c r="BQ6" s="19">
        <v>21.299999999999997</v>
      </c>
      <c r="BR6" s="19">
        <v>31.700000000000003</v>
      </c>
      <c r="BS6" s="18">
        <v>43.84</v>
      </c>
      <c r="BT6" s="19">
        <v>0</v>
      </c>
      <c r="BU6" s="19">
        <v>0</v>
      </c>
      <c r="BV6" s="19">
        <v>0.44000000000000128</v>
      </c>
      <c r="BW6" s="19">
        <v>1.5</v>
      </c>
      <c r="BX6" s="19">
        <v>4.1699999999999982</v>
      </c>
      <c r="BY6" s="19">
        <v>9.0999999999999979</v>
      </c>
      <c r="BZ6" s="19">
        <v>17.499999999999996</v>
      </c>
      <c r="CA6" s="19">
        <v>27.099999999999998</v>
      </c>
      <c r="CB6" s="18">
        <v>42.2</v>
      </c>
    </row>
    <row r="7" spans="1:80" x14ac:dyDescent="0.25">
      <c r="A7" s="90" t="s">
        <v>4</v>
      </c>
      <c r="B7" s="90">
        <v>0</v>
      </c>
      <c r="C7" s="90" t="s">
        <v>0</v>
      </c>
      <c r="D7" s="90">
        <v>6.7</v>
      </c>
      <c r="E7" s="91" t="s">
        <v>1</v>
      </c>
      <c r="F7" s="92">
        <v>0</v>
      </c>
      <c r="G7" s="93">
        <v>57.333333333333321</v>
      </c>
      <c r="H7" s="94">
        <v>6.5255906501506313</v>
      </c>
      <c r="I7" s="94">
        <f>SLOPE($U$2:$Z$2,U7:Z7)</f>
        <v>6.781443026001079</v>
      </c>
      <c r="J7" s="93">
        <f>MAX(N7:P7)-I7</f>
        <v>3.695363894524788</v>
      </c>
      <c r="K7" s="94">
        <f>I7-MIN(N7:P7)</f>
        <v>6.586535273572677</v>
      </c>
      <c r="L7" s="95">
        <f>RSQ($U$2:$Z$2,U7:Z7)</f>
        <v>0.33235751694059129</v>
      </c>
      <c r="M7" s="96">
        <f t="shared" si="0"/>
        <v>0.16544689617573904</v>
      </c>
      <c r="N7" s="97">
        <f>SLOPE($AD$2:$AI$2,AD7:AI7)</f>
        <v>10.476806920525867</v>
      </c>
      <c r="O7" s="5">
        <f>SLOPE($AM$2:$AR$2,AM7:AR7)</f>
        <v>0.19490775242840164</v>
      </c>
      <c r="P7" s="12"/>
      <c r="Q7" s="12"/>
      <c r="R7" s="97">
        <f t="shared" si="1"/>
        <v>0</v>
      </c>
      <c r="S7" s="5">
        <f t="shared" si="1"/>
        <v>0.42121341295695103</v>
      </c>
      <c r="T7" s="5">
        <f t="shared" si="1"/>
        <v>0.86407258675626075</v>
      </c>
      <c r="U7" s="5">
        <f t="shared" si="1"/>
        <v>1.3134079488926751</v>
      </c>
      <c r="V7" s="5">
        <f t="shared" si="1"/>
        <v>1.6791856003829628</v>
      </c>
      <c r="W7" s="5">
        <f t="shared" si="1"/>
        <v>2.2478010412000011</v>
      </c>
      <c r="X7" s="5">
        <f t="shared" si="1"/>
        <v>2.9798761514764998</v>
      </c>
      <c r="Y7" s="5">
        <f t="shared" si="1"/>
        <v>3.3795444187045662</v>
      </c>
      <c r="Z7" s="12">
        <f t="shared" si="1"/>
        <v>1.8621224449536071</v>
      </c>
      <c r="AA7" s="99">
        <f>SQRT(BB7)</f>
        <v>0</v>
      </c>
      <c r="AB7" s="100">
        <f t="shared" si="2"/>
        <v>0.41231056256176812</v>
      </c>
      <c r="AC7" s="100">
        <f t="shared" si="2"/>
        <v>0.94074438611133981</v>
      </c>
      <c r="AD7" s="100">
        <f t="shared" si="2"/>
        <v>1.471393896956217</v>
      </c>
      <c r="AE7" s="100">
        <f t="shared" si="2"/>
        <v>1.8303005217723129</v>
      </c>
      <c r="AF7" s="100">
        <f t="shared" si="2"/>
        <v>2.459674775249769</v>
      </c>
      <c r="AG7" s="100">
        <f t="shared" si="2"/>
        <v>2.9266021253323795</v>
      </c>
      <c r="AH7" s="100">
        <f t="shared" si="2"/>
        <v>3.4402034823539145</v>
      </c>
      <c r="AI7" s="98">
        <f t="shared" si="2"/>
        <v>3.7242448899072143</v>
      </c>
      <c r="AJ7" s="99">
        <f>SQRT(BK7)</f>
        <v>0</v>
      </c>
      <c r="AK7" s="100">
        <f t="shared" si="3"/>
        <v>0.43011626335213399</v>
      </c>
      <c r="AL7" s="100">
        <f t="shared" si="3"/>
        <v>0.78740078740118169</v>
      </c>
      <c r="AM7" s="100">
        <f t="shared" si="3"/>
        <v>1.1554220008291332</v>
      </c>
      <c r="AN7" s="100">
        <f t="shared" si="3"/>
        <v>1.5280706789936127</v>
      </c>
      <c r="AO7" s="100">
        <f t="shared" si="3"/>
        <v>2.0359273071502333</v>
      </c>
      <c r="AP7" s="100">
        <f t="shared" si="3"/>
        <v>3.03315017762062</v>
      </c>
      <c r="AQ7" s="100">
        <f t="shared" si="3"/>
        <v>3.318885355055218</v>
      </c>
      <c r="AR7" s="98">
        <f t="shared" si="3"/>
        <v>0</v>
      </c>
      <c r="AS7" s="100"/>
      <c r="AT7" s="100"/>
      <c r="AU7" s="100"/>
      <c r="AV7" s="100"/>
      <c r="AW7" s="100"/>
      <c r="AX7" s="100"/>
      <c r="AY7" s="100"/>
      <c r="AZ7" s="100"/>
      <c r="BA7" s="98"/>
      <c r="BB7" s="11">
        <v>0</v>
      </c>
      <c r="BC7" s="11">
        <v>0.17000000000000171</v>
      </c>
      <c r="BD7" s="11">
        <v>0.88500000000000156</v>
      </c>
      <c r="BE7" s="11">
        <v>2.1650000000000027</v>
      </c>
      <c r="BF7" s="11">
        <v>3.3500000000000014</v>
      </c>
      <c r="BG7" s="11">
        <v>6.0500000000000007</v>
      </c>
      <c r="BH7" s="11">
        <v>8.5650000000000013</v>
      </c>
      <c r="BI7" s="11">
        <v>11.835000000000001</v>
      </c>
      <c r="BJ7" s="9">
        <v>13.869999999999997</v>
      </c>
      <c r="BK7" s="11">
        <v>0</v>
      </c>
      <c r="BL7" s="11">
        <v>0.18500000000000227</v>
      </c>
      <c r="BM7" s="11">
        <v>0.62000000000000099</v>
      </c>
      <c r="BN7" s="11">
        <v>1.3349999999999973</v>
      </c>
      <c r="BO7" s="11">
        <v>2.3350000000000009</v>
      </c>
      <c r="BP7" s="11">
        <v>4.1449999999999996</v>
      </c>
      <c r="BQ7" s="11">
        <v>9.1999999999999993</v>
      </c>
      <c r="BR7" s="11">
        <v>11.015000000000001</v>
      </c>
      <c r="BS7" s="9"/>
      <c r="BT7" s="11"/>
      <c r="BU7" s="11"/>
      <c r="BV7" s="11"/>
      <c r="BW7" s="11"/>
      <c r="BX7" s="11"/>
      <c r="BY7" s="11"/>
      <c r="BZ7" s="11"/>
      <c r="CA7" s="11"/>
      <c r="CB7" s="9"/>
    </row>
    <row r="8" spans="1:80" x14ac:dyDescent="0.25">
      <c r="A8" s="90" t="s">
        <v>4</v>
      </c>
      <c r="B8" s="101">
        <v>5</v>
      </c>
      <c r="C8" s="90" t="s">
        <v>0</v>
      </c>
      <c r="D8" s="90">
        <v>6.7</v>
      </c>
      <c r="E8" s="91" t="s">
        <v>1</v>
      </c>
      <c r="F8" s="92">
        <v>0</v>
      </c>
      <c r="G8" s="93">
        <v>80.777777777777771</v>
      </c>
      <c r="H8" s="94">
        <v>0.1924500897298741</v>
      </c>
      <c r="I8" s="94">
        <f t="shared" si="5"/>
        <v>6.6475855171791931</v>
      </c>
      <c r="J8" s="93">
        <f>MAX(N8:P8)-I8</f>
        <v>0.45849669496511769</v>
      </c>
      <c r="K8" s="94">
        <f>I8-MIN(N8:P8)</f>
        <v>0.50553575277676988</v>
      </c>
      <c r="L8" s="95">
        <f t="shared" si="6"/>
        <v>0.99457449421692323</v>
      </c>
      <c r="M8" s="96">
        <f t="shared" si="0"/>
        <v>0.9932181177711541</v>
      </c>
      <c r="N8" s="97">
        <f t="shared" si="7"/>
        <v>6.1420497644024232</v>
      </c>
      <c r="O8" s="5">
        <f t="shared" si="8"/>
        <v>6.748771754555694</v>
      </c>
      <c r="P8" s="12">
        <f t="shared" si="9"/>
        <v>7.1060822121443108</v>
      </c>
      <c r="Q8" s="5"/>
      <c r="R8" s="97">
        <f t="shared" si="1"/>
        <v>0</v>
      </c>
      <c r="S8" s="5">
        <f t="shared" si="1"/>
        <v>0</v>
      </c>
      <c r="T8" s="5">
        <f t="shared" si="1"/>
        <v>0.75716995962538547</v>
      </c>
      <c r="U8" s="5">
        <f t="shared" si="1"/>
        <v>1.2502285928200327</v>
      </c>
      <c r="V8" s="5">
        <f t="shared" si="1"/>
        <v>2.0524390252745071</v>
      </c>
      <c r="W8" s="5">
        <f t="shared" si="1"/>
        <v>2.662646326060178</v>
      </c>
      <c r="X8" s="5">
        <f t="shared" si="1"/>
        <v>3.3415646454109251</v>
      </c>
      <c r="Y8" s="5">
        <f t="shared" si="1"/>
        <v>4.130107708582174</v>
      </c>
      <c r="Z8" s="12">
        <f t="shared" si="1"/>
        <v>5.1043475905790316</v>
      </c>
      <c r="AA8" s="97">
        <f t="shared" ref="AA8:AA9" si="11">SQRT(BB8)</f>
        <v>0</v>
      </c>
      <c r="AB8" s="5">
        <f t="shared" si="2"/>
        <v>0</v>
      </c>
      <c r="AC8" s="5">
        <f t="shared" si="2"/>
        <v>0.6324555320336761</v>
      </c>
      <c r="AD8" s="5">
        <f t="shared" si="2"/>
        <v>1.1832159566199234</v>
      </c>
      <c r="AE8" s="5">
        <f t="shared" si="2"/>
        <v>1.9924858845171276</v>
      </c>
      <c r="AF8" s="5">
        <f t="shared" si="2"/>
        <v>2.613426869074396</v>
      </c>
      <c r="AG8" s="5">
        <f t="shared" si="2"/>
        <v>3.3271609519228256</v>
      </c>
      <c r="AH8" s="5">
        <f t="shared" si="2"/>
        <v>4.1868842830916648</v>
      </c>
      <c r="AI8" s="12">
        <f t="shared" si="2"/>
        <v>5.3572380943915494</v>
      </c>
      <c r="AJ8" s="97">
        <f t="shared" si="2"/>
        <v>0</v>
      </c>
      <c r="AK8" s="5">
        <f t="shared" si="3"/>
        <v>0</v>
      </c>
      <c r="AL8" s="5">
        <f t="shared" si="3"/>
        <v>0.72801098892805138</v>
      </c>
      <c r="AM8" s="5">
        <f t="shared" si="3"/>
        <v>1.1532562594670797</v>
      </c>
      <c r="AN8" s="5">
        <f t="shared" si="3"/>
        <v>1.9899748742132397</v>
      </c>
      <c r="AO8" s="5">
        <f t="shared" si="3"/>
        <v>2.5942243542145693</v>
      </c>
      <c r="AP8" s="5">
        <f t="shared" si="3"/>
        <v>3.3211443810831227</v>
      </c>
      <c r="AQ8" s="5">
        <f t="shared" si="3"/>
        <v>4.0249223594996222</v>
      </c>
      <c r="AR8" s="12">
        <f t="shared" si="3"/>
        <v>4.9558046773455464</v>
      </c>
      <c r="AS8" s="5">
        <f t="shared" si="3"/>
        <v>0</v>
      </c>
      <c r="AT8" s="5">
        <f t="shared" si="4"/>
        <v>0</v>
      </c>
      <c r="AU8" s="5">
        <f t="shared" si="4"/>
        <v>0.91104335791442892</v>
      </c>
      <c r="AV8" s="5">
        <f t="shared" si="4"/>
        <v>1.4142135623730951</v>
      </c>
      <c r="AW8" s="5">
        <f t="shared" si="4"/>
        <v>2.1748563170931545</v>
      </c>
      <c r="AX8" s="5">
        <f t="shared" si="4"/>
        <v>2.7802877548915688</v>
      </c>
      <c r="AY8" s="5">
        <f t="shared" si="4"/>
        <v>3.3763886032268262</v>
      </c>
      <c r="AZ8" s="5">
        <f t="shared" si="4"/>
        <v>4.1785164831552359</v>
      </c>
      <c r="BA8" s="12">
        <f t="shared" si="4"/>
        <v>5</v>
      </c>
      <c r="BB8" s="11">
        <v>0</v>
      </c>
      <c r="BC8" s="11">
        <v>0</v>
      </c>
      <c r="BD8" s="11">
        <v>0.40000000000000036</v>
      </c>
      <c r="BE8" s="11">
        <v>1.4000000000000004</v>
      </c>
      <c r="BF8" s="11">
        <v>3.9700000000000006</v>
      </c>
      <c r="BG8" s="11">
        <v>6.83</v>
      </c>
      <c r="BH8" s="11">
        <v>11.070000000000002</v>
      </c>
      <c r="BI8" s="11">
        <v>17.53</v>
      </c>
      <c r="BJ8" s="9">
        <v>28.699999999999996</v>
      </c>
      <c r="BK8" s="11">
        <v>0</v>
      </c>
      <c r="BL8" s="11">
        <v>0</v>
      </c>
      <c r="BM8" s="11">
        <v>0.52999999999999936</v>
      </c>
      <c r="BN8" s="11">
        <v>1.33</v>
      </c>
      <c r="BO8" s="11">
        <v>3.9599999999999991</v>
      </c>
      <c r="BP8" s="11">
        <v>6.7299999999999986</v>
      </c>
      <c r="BQ8" s="11">
        <v>11.03</v>
      </c>
      <c r="BR8" s="11">
        <v>16.200000000000003</v>
      </c>
      <c r="BS8" s="9">
        <v>24.559999999999995</v>
      </c>
      <c r="BT8" s="11">
        <v>0</v>
      </c>
      <c r="BU8" s="11">
        <v>0</v>
      </c>
      <c r="BV8" s="11">
        <v>0.82999999999999829</v>
      </c>
      <c r="BW8" s="11">
        <v>2</v>
      </c>
      <c r="BX8" s="11">
        <v>4.7300000000000004</v>
      </c>
      <c r="BY8" s="11">
        <v>7.73</v>
      </c>
      <c r="BZ8" s="11">
        <v>11.399999999999999</v>
      </c>
      <c r="CA8" s="11">
        <v>17.46</v>
      </c>
      <c r="CB8" s="9">
        <v>25</v>
      </c>
    </row>
    <row r="9" spans="1:80" x14ac:dyDescent="0.25">
      <c r="A9" s="90" t="s">
        <v>4</v>
      </c>
      <c r="B9" s="101">
        <v>15</v>
      </c>
      <c r="C9" s="90" t="s">
        <v>0</v>
      </c>
      <c r="D9" s="90">
        <v>6.7</v>
      </c>
      <c r="E9" s="91" t="s">
        <v>1</v>
      </c>
      <c r="F9" s="92">
        <v>0</v>
      </c>
      <c r="G9" s="93">
        <v>63.166666666666657</v>
      </c>
      <c r="H9" s="94">
        <v>3.4681086744474707</v>
      </c>
      <c r="I9" s="94">
        <f t="shared" si="5"/>
        <v>5.1485117261226909</v>
      </c>
      <c r="J9" s="93">
        <f>MAX(N9:P9)-I9</f>
        <v>0.51173371858581884</v>
      </c>
      <c r="K9" s="94">
        <f>I9-MIN(N9:P9)</f>
        <v>0.38050007914177275</v>
      </c>
      <c r="L9" s="95">
        <f t="shared" si="6"/>
        <v>0.99818616982027242</v>
      </c>
      <c r="M9" s="96">
        <f t="shared" si="0"/>
        <v>0.99773271227534055</v>
      </c>
      <c r="N9" s="97">
        <f t="shared" si="7"/>
        <v>4.7680116469809182</v>
      </c>
      <c r="O9" s="5">
        <f t="shared" si="8"/>
        <v>5.6602454447085098</v>
      </c>
      <c r="P9" s="12">
        <f t="shared" si="9"/>
        <v>5.0731178867221294</v>
      </c>
      <c r="Q9" s="5"/>
      <c r="R9" s="97">
        <f t="shared" si="1"/>
        <v>0</v>
      </c>
      <c r="S9" s="5">
        <f t="shared" si="1"/>
        <v>0</v>
      </c>
      <c r="T9" s="5">
        <f t="shared" si="1"/>
        <v>0.73010687730566282</v>
      </c>
      <c r="U9" s="5">
        <f t="shared" si="1"/>
        <v>1.365674688855977</v>
      </c>
      <c r="V9" s="5">
        <f t="shared" si="1"/>
        <v>2.2351901559219267</v>
      </c>
      <c r="W9" s="5">
        <f t="shared" si="1"/>
        <v>3.1570084632160658</v>
      </c>
      <c r="X9" s="5">
        <f t="shared" si="1"/>
        <v>4.1495198852993793</v>
      </c>
      <c r="Y9" s="5">
        <f t="shared" si="1"/>
        <v>5.0910145636204991</v>
      </c>
      <c r="Z9" s="12">
        <f t="shared" si="1"/>
        <v>6.2394282450424301</v>
      </c>
      <c r="AA9" s="97">
        <f t="shared" si="11"/>
        <v>0</v>
      </c>
      <c r="AB9" s="5">
        <f t="shared" si="2"/>
        <v>0</v>
      </c>
      <c r="AC9" s="5">
        <f t="shared" si="2"/>
        <v>0.96436507609929534</v>
      </c>
      <c r="AD9" s="5">
        <f t="shared" si="2"/>
        <v>1.5684387141358123</v>
      </c>
      <c r="AE9" s="5">
        <f t="shared" si="2"/>
        <v>2.3237900077244502</v>
      </c>
      <c r="AF9" s="5">
        <f t="shared" si="2"/>
        <v>3.3615472627943221</v>
      </c>
      <c r="AG9" s="5">
        <f t="shared" si="2"/>
        <v>4.4899888641287289</v>
      </c>
      <c r="AH9" s="5">
        <f t="shared" si="2"/>
        <v>5.5587768438749183</v>
      </c>
      <c r="AI9" s="12">
        <f t="shared" si="2"/>
        <v>6.7156533561523259</v>
      </c>
      <c r="AJ9" s="97">
        <f t="shared" si="2"/>
        <v>0</v>
      </c>
      <c r="AK9" s="5">
        <f t="shared" si="3"/>
        <v>0</v>
      </c>
      <c r="AL9" s="5">
        <f t="shared" si="3"/>
        <v>0.67823299831252615</v>
      </c>
      <c r="AM9" s="5">
        <f t="shared" si="3"/>
        <v>1.3038404810405295</v>
      </c>
      <c r="AN9" s="5">
        <f t="shared" si="3"/>
        <v>2.1908902300206643</v>
      </c>
      <c r="AO9" s="5">
        <f t="shared" si="3"/>
        <v>3.1144823004794877</v>
      </c>
      <c r="AP9" s="5">
        <f t="shared" si="3"/>
        <v>3.9623225512317899</v>
      </c>
      <c r="AQ9" s="5">
        <f t="shared" si="3"/>
        <v>4.6615448083226667</v>
      </c>
      <c r="AR9" s="12">
        <f t="shared" si="3"/>
        <v>5.8163562476863468</v>
      </c>
      <c r="AS9" s="5">
        <f t="shared" si="3"/>
        <v>0</v>
      </c>
      <c r="AT9" s="5">
        <f t="shared" si="4"/>
        <v>0</v>
      </c>
      <c r="AU9" s="5">
        <f t="shared" si="4"/>
        <v>0.54772255750516674</v>
      </c>
      <c r="AV9" s="5">
        <f t="shared" si="4"/>
        <v>1.2247448713915889</v>
      </c>
      <c r="AW9" s="5">
        <f t="shared" si="4"/>
        <v>2.1908902300206647</v>
      </c>
      <c r="AX9" s="5">
        <f t="shared" si="4"/>
        <v>2.9949958263743874</v>
      </c>
      <c r="AY9" s="5">
        <f t="shared" si="4"/>
        <v>3.996248240537617</v>
      </c>
      <c r="AZ9" s="5">
        <f t="shared" si="4"/>
        <v>5.0527220386639122</v>
      </c>
      <c r="BA9" s="12">
        <f t="shared" si="4"/>
        <v>6.1862751312886175</v>
      </c>
      <c r="BB9" s="11">
        <v>0</v>
      </c>
      <c r="BC9" s="11">
        <v>0</v>
      </c>
      <c r="BD9" s="11">
        <v>0.92999999999999972</v>
      </c>
      <c r="BE9" s="11">
        <v>2.46</v>
      </c>
      <c r="BF9" s="11">
        <v>5.4</v>
      </c>
      <c r="BG9" s="11">
        <v>11.3</v>
      </c>
      <c r="BH9" s="11">
        <v>20.159999999999997</v>
      </c>
      <c r="BI9" s="11">
        <v>30.9</v>
      </c>
      <c r="BJ9" s="9">
        <v>45.1</v>
      </c>
      <c r="BK9" s="11">
        <v>0</v>
      </c>
      <c r="BL9" s="11">
        <v>0</v>
      </c>
      <c r="BM9" s="11">
        <v>0.45999999999999908</v>
      </c>
      <c r="BN9" s="11">
        <v>1.6999999999999993</v>
      </c>
      <c r="BO9" s="11">
        <v>4.7999999999999989</v>
      </c>
      <c r="BP9" s="11">
        <v>9.7000000000000011</v>
      </c>
      <c r="BQ9" s="11">
        <v>15.700000000000001</v>
      </c>
      <c r="BR9" s="11">
        <v>21.730000000000004</v>
      </c>
      <c r="BS9" s="9">
        <v>33.83</v>
      </c>
      <c r="BT9" s="11">
        <v>0</v>
      </c>
      <c r="BU9" s="11">
        <v>0</v>
      </c>
      <c r="BV9" s="11">
        <v>0.30000000000000071</v>
      </c>
      <c r="BW9" s="11">
        <v>1.5</v>
      </c>
      <c r="BX9" s="11">
        <v>4.8000000000000007</v>
      </c>
      <c r="BY9" s="11">
        <v>8.9699999999999989</v>
      </c>
      <c r="BZ9" s="11">
        <v>15.969999999999999</v>
      </c>
      <c r="CA9" s="11">
        <v>25.53</v>
      </c>
      <c r="CB9" s="9">
        <v>38.270000000000003</v>
      </c>
    </row>
    <row r="10" spans="1:80" x14ac:dyDescent="0.25">
      <c r="A10" s="102" t="s">
        <v>4</v>
      </c>
      <c r="B10" s="103">
        <v>30</v>
      </c>
      <c r="C10" s="102" t="s">
        <v>0</v>
      </c>
      <c r="D10" s="102">
        <v>6.7</v>
      </c>
      <c r="E10" s="104" t="s">
        <v>1</v>
      </c>
      <c r="F10" s="105">
        <v>0</v>
      </c>
      <c r="G10" s="106">
        <v>54.944444444444443</v>
      </c>
      <c r="H10" s="107">
        <v>4.1677776296691249</v>
      </c>
      <c r="I10" s="107">
        <f t="shared" si="5"/>
        <v>5.2649114240998216</v>
      </c>
      <c r="J10" s="106">
        <f>MAX(N10:P10)-I10</f>
        <v>0.34222366156708617</v>
      </c>
      <c r="K10" s="107">
        <f>I10-MIN(N10:P10)</f>
        <v>0.2756958245436163</v>
      </c>
      <c r="L10" s="108">
        <f t="shared" si="6"/>
        <v>0.99536641512724833</v>
      </c>
      <c r="M10" s="109">
        <f t="shared" si="0"/>
        <v>0.99420801890906041</v>
      </c>
      <c r="N10" s="110">
        <f t="shared" si="7"/>
        <v>4.9892155995562053</v>
      </c>
      <c r="O10" s="6">
        <f t="shared" si="8"/>
        <v>5.220546509975061</v>
      </c>
      <c r="P10" s="20">
        <f t="shared" si="9"/>
        <v>5.6071350856669078</v>
      </c>
      <c r="Q10" s="5"/>
      <c r="R10" s="110">
        <f t="shared" si="1"/>
        <v>0</v>
      </c>
      <c r="S10" s="6">
        <f t="shared" si="1"/>
        <v>0</v>
      </c>
      <c r="T10" s="6">
        <f t="shared" si="1"/>
        <v>0.63643439582958483</v>
      </c>
      <c r="U10" s="6">
        <f t="shared" si="1"/>
        <v>1.3151347700377849</v>
      </c>
      <c r="V10" s="6">
        <f t="shared" si="1"/>
        <v>2.2570010291201581</v>
      </c>
      <c r="W10" s="6">
        <f t="shared" si="1"/>
        <v>3.0432052291401583</v>
      </c>
      <c r="X10" s="6">
        <f t="shared" si="1"/>
        <v>3.9592804226818608</v>
      </c>
      <c r="Y10" s="6">
        <f t="shared" si="1"/>
        <v>4.9282489745803728</v>
      </c>
      <c r="Z10" s="20">
        <f t="shared" si="1"/>
        <v>6.1461530408999669</v>
      </c>
      <c r="AA10" s="110">
        <f>SQRT(BB10)</f>
        <v>0</v>
      </c>
      <c r="AB10" s="6">
        <f t="shared" si="2"/>
        <v>0</v>
      </c>
      <c r="AC10" s="6">
        <f t="shared" si="2"/>
        <v>0.73484692283495345</v>
      </c>
      <c r="AD10" s="6">
        <f t="shared" si="2"/>
        <v>1.6522711641858308</v>
      </c>
      <c r="AE10" s="6">
        <f t="shared" si="2"/>
        <v>2.495996794869737</v>
      </c>
      <c r="AF10" s="6">
        <f t="shared" si="2"/>
        <v>3.4205262752974139</v>
      </c>
      <c r="AG10" s="6">
        <f t="shared" si="2"/>
        <v>4.4226688774991967</v>
      </c>
      <c r="AH10" s="6">
        <f t="shared" si="2"/>
        <v>5.3972215074054537</v>
      </c>
      <c r="AI10" s="20">
        <f t="shared" si="2"/>
        <v>6.6932802122726045</v>
      </c>
      <c r="AJ10" s="110">
        <f>SQRT(BK10)</f>
        <v>0</v>
      </c>
      <c r="AK10" s="6">
        <f t="shared" si="3"/>
        <v>0</v>
      </c>
      <c r="AL10" s="6">
        <f t="shared" si="3"/>
        <v>0.59999999999999953</v>
      </c>
      <c r="AM10" s="6">
        <f t="shared" si="3"/>
        <v>1.1661903789690597</v>
      </c>
      <c r="AN10" s="6">
        <f t="shared" si="3"/>
        <v>2.2427661492005804</v>
      </c>
      <c r="AO10" s="6">
        <f t="shared" si="3"/>
        <v>2.9832867780352594</v>
      </c>
      <c r="AP10" s="6">
        <f t="shared" si="3"/>
        <v>3.9623225512317899</v>
      </c>
      <c r="AQ10" s="6">
        <f t="shared" si="3"/>
        <v>4.8301138702933288</v>
      </c>
      <c r="AR10" s="20">
        <f t="shared" si="3"/>
        <v>6.0909769331364245</v>
      </c>
      <c r="AS10" s="6">
        <f>SQRT(BT10)</f>
        <v>0</v>
      </c>
      <c r="AT10" s="6">
        <f t="shared" si="4"/>
        <v>0</v>
      </c>
      <c r="AU10" s="6">
        <f t="shared" si="4"/>
        <v>0.5744562646538014</v>
      </c>
      <c r="AV10" s="6">
        <f t="shared" si="4"/>
        <v>1.1269427669584644</v>
      </c>
      <c r="AW10" s="6">
        <f t="shared" si="4"/>
        <v>2.0322401432901573</v>
      </c>
      <c r="AX10" s="6">
        <f t="shared" si="4"/>
        <v>2.7258026340878021</v>
      </c>
      <c r="AY10" s="6">
        <f t="shared" si="4"/>
        <v>3.4928498393145961</v>
      </c>
      <c r="AZ10" s="6">
        <f t="shared" si="4"/>
        <v>4.5574115460423368</v>
      </c>
      <c r="BA10" s="20">
        <f t="shared" si="4"/>
        <v>5.6542019772908718</v>
      </c>
      <c r="BB10" s="19">
        <v>0</v>
      </c>
      <c r="BC10" s="19">
        <v>0</v>
      </c>
      <c r="BD10" s="19">
        <v>0.54</v>
      </c>
      <c r="BE10" s="19">
        <v>2.7300000000000004</v>
      </c>
      <c r="BF10" s="19">
        <v>6.23</v>
      </c>
      <c r="BG10" s="19">
        <v>11.7</v>
      </c>
      <c r="BH10" s="19">
        <v>19.560000000000002</v>
      </c>
      <c r="BI10" s="19">
        <v>29.130000000000003</v>
      </c>
      <c r="BJ10" s="18">
        <v>44.8</v>
      </c>
      <c r="BK10" s="19">
        <v>0</v>
      </c>
      <c r="BL10" s="19">
        <v>0</v>
      </c>
      <c r="BM10" s="19">
        <v>0.35999999999999943</v>
      </c>
      <c r="BN10" s="19">
        <v>1.3599999999999994</v>
      </c>
      <c r="BO10" s="19">
        <v>5.0299999999999994</v>
      </c>
      <c r="BP10" s="19">
        <v>8.8999999999999986</v>
      </c>
      <c r="BQ10" s="19">
        <v>15.7</v>
      </c>
      <c r="BR10" s="19">
        <v>23.33</v>
      </c>
      <c r="BS10" s="18">
        <v>37.1</v>
      </c>
      <c r="BT10" s="19">
        <v>0</v>
      </c>
      <c r="BU10" s="19">
        <v>0</v>
      </c>
      <c r="BV10" s="19">
        <v>0.32999999999999829</v>
      </c>
      <c r="BW10" s="19">
        <v>1.2699999999999996</v>
      </c>
      <c r="BX10" s="19">
        <v>4.129999999999999</v>
      </c>
      <c r="BY10" s="19">
        <v>7.43</v>
      </c>
      <c r="BZ10" s="19">
        <v>12.2</v>
      </c>
      <c r="CA10" s="19">
        <v>20.77</v>
      </c>
      <c r="CB10" s="18">
        <v>31.970000000000002</v>
      </c>
    </row>
    <row r="11" spans="1:80" x14ac:dyDescent="0.25">
      <c r="A11" s="111" t="s">
        <v>4</v>
      </c>
      <c r="B11" s="112">
        <v>0</v>
      </c>
      <c r="C11" s="111" t="s">
        <v>0</v>
      </c>
      <c r="D11" s="111">
        <v>1.7</v>
      </c>
      <c r="E11" s="113" t="s">
        <v>1</v>
      </c>
      <c r="F11" s="114">
        <v>0</v>
      </c>
      <c r="G11" s="115">
        <f t="shared" ref="G11:BT11" si="12">G3</f>
        <v>70.055555555555557</v>
      </c>
      <c r="H11" s="116">
        <f t="shared" si="12"/>
        <v>2.668402213005074</v>
      </c>
      <c r="I11" s="117">
        <f t="shared" si="12"/>
        <v>9.8754909357827305</v>
      </c>
      <c r="J11" s="118">
        <f t="shared" si="12"/>
        <v>2.6080762033576246</v>
      </c>
      <c r="K11" s="117">
        <f t="shared" si="12"/>
        <v>2.3307522027356722</v>
      </c>
      <c r="L11" s="119">
        <f t="shared" si="12"/>
        <v>0.95615708617769379</v>
      </c>
      <c r="M11" s="120">
        <f t="shared" si="12"/>
        <v>0.94519635772211719</v>
      </c>
      <c r="N11" s="121">
        <f t="shared" si="12"/>
        <v>10.074894787687704</v>
      </c>
      <c r="O11" s="122">
        <f t="shared" si="12"/>
        <v>12.483567139140355</v>
      </c>
      <c r="P11" s="123">
        <f t="shared" si="12"/>
        <v>7.5447387330470583</v>
      </c>
      <c r="Q11" s="123"/>
      <c r="R11" s="121">
        <f t="shared" si="12"/>
        <v>0</v>
      </c>
      <c r="S11" s="122">
        <f t="shared" si="12"/>
        <v>0</v>
      </c>
      <c r="T11" s="122">
        <f t="shared" si="12"/>
        <v>0.63858852570803537</v>
      </c>
      <c r="U11" s="122">
        <f t="shared" si="12"/>
        <v>1.0903989100463163</v>
      </c>
      <c r="V11" s="122">
        <f t="shared" si="12"/>
        <v>1.4047082942879952</v>
      </c>
      <c r="W11" s="122">
        <f t="shared" si="12"/>
        <v>1.792632947044928</v>
      </c>
      <c r="X11" s="122">
        <f t="shared" si="12"/>
        <v>2.2254920621097116</v>
      </c>
      <c r="Y11" s="122">
        <f t="shared" si="12"/>
        <v>2.6592261174964489</v>
      </c>
      <c r="Z11" s="122">
        <f t="shared" si="12"/>
        <v>3.6398591132257061</v>
      </c>
      <c r="AA11" s="124">
        <f t="shared" si="12"/>
        <v>0</v>
      </c>
      <c r="AB11" s="122">
        <f t="shared" si="12"/>
        <v>0</v>
      </c>
      <c r="AC11" s="122">
        <f t="shared" si="12"/>
        <v>0.57445626465380295</v>
      </c>
      <c r="AD11" s="122">
        <f t="shared" si="12"/>
        <v>1.0954451150103324</v>
      </c>
      <c r="AE11" s="122">
        <f t="shared" si="12"/>
        <v>1.3892443989449803</v>
      </c>
      <c r="AF11" s="122">
        <f t="shared" si="12"/>
        <v>1.7888543819998317</v>
      </c>
      <c r="AG11" s="122">
        <f t="shared" si="12"/>
        <v>2.3874672772626644</v>
      </c>
      <c r="AH11" s="122">
        <f t="shared" si="12"/>
        <v>2.7386127875258306</v>
      </c>
      <c r="AI11" s="122">
        <f t="shared" si="12"/>
        <v>3.5594943461115376</v>
      </c>
      <c r="AJ11" s="124">
        <f t="shared" si="12"/>
        <v>0</v>
      </c>
      <c r="AK11" s="122">
        <f t="shared" si="12"/>
        <v>0</v>
      </c>
      <c r="AL11" s="122">
        <f t="shared" si="12"/>
        <v>0.68556546004010355</v>
      </c>
      <c r="AM11" s="122">
        <f t="shared" si="12"/>
        <v>1.1269427669584644</v>
      </c>
      <c r="AN11" s="122">
        <f t="shared" si="12"/>
        <v>1.4832396974191324</v>
      </c>
      <c r="AO11" s="122">
        <f t="shared" si="12"/>
        <v>1.9157244060668022</v>
      </c>
      <c r="AP11" s="122">
        <f t="shared" si="12"/>
        <v>2.2226110770892871</v>
      </c>
      <c r="AQ11" s="122">
        <f t="shared" si="12"/>
        <v>2.7092434368288134</v>
      </c>
      <c r="AR11" s="123">
        <f t="shared" si="12"/>
        <v>3.1256999216175565</v>
      </c>
      <c r="AS11" s="125">
        <f t="shared" si="12"/>
        <v>0</v>
      </c>
      <c r="AT11" s="122">
        <f t="shared" si="12"/>
        <v>0</v>
      </c>
      <c r="AU11" s="122">
        <f t="shared" si="12"/>
        <v>0.65574385243019984</v>
      </c>
      <c r="AV11" s="122">
        <f t="shared" si="12"/>
        <v>1.0488088481701523</v>
      </c>
      <c r="AW11" s="122">
        <f t="shared" si="12"/>
        <v>1.3416407864998727</v>
      </c>
      <c r="AX11" s="122">
        <f t="shared" si="12"/>
        <v>1.6733200530681502</v>
      </c>
      <c r="AY11" s="122">
        <f t="shared" si="12"/>
        <v>2.0663978319771834</v>
      </c>
      <c r="AZ11" s="122">
        <f t="shared" si="12"/>
        <v>2.5298221281347031</v>
      </c>
      <c r="BA11" s="123">
        <f t="shared" si="12"/>
        <v>4.2343830719480255</v>
      </c>
      <c r="BB11" s="122">
        <f t="shared" si="12"/>
        <v>0</v>
      </c>
      <c r="BC11" s="122">
        <f t="shared" si="12"/>
        <v>0</v>
      </c>
      <c r="BD11" s="122">
        <f t="shared" si="12"/>
        <v>0.33000000000000007</v>
      </c>
      <c r="BE11" s="122">
        <f t="shared" si="12"/>
        <v>1.2000000000000002</v>
      </c>
      <c r="BF11" s="122">
        <f t="shared" si="12"/>
        <v>1.9299999999999997</v>
      </c>
      <c r="BG11" s="122">
        <f t="shared" si="12"/>
        <v>3.2</v>
      </c>
      <c r="BH11" s="122">
        <f t="shared" si="12"/>
        <v>5.7</v>
      </c>
      <c r="BI11" s="122">
        <f t="shared" si="12"/>
        <v>7.4999999999999991</v>
      </c>
      <c r="BJ11" s="123">
        <f t="shared" si="12"/>
        <v>12.670000000000002</v>
      </c>
      <c r="BK11" s="122">
        <f t="shared" si="12"/>
        <v>0</v>
      </c>
      <c r="BL11" s="122">
        <f t="shared" si="12"/>
        <v>0</v>
      </c>
      <c r="BM11" s="122">
        <f t="shared" si="12"/>
        <v>0.46999999999999886</v>
      </c>
      <c r="BN11" s="122">
        <f t="shared" si="12"/>
        <v>1.2699999999999996</v>
      </c>
      <c r="BO11" s="122">
        <f t="shared" si="12"/>
        <v>2.1999999999999993</v>
      </c>
      <c r="BP11" s="122">
        <f t="shared" si="12"/>
        <v>3.6700000000000017</v>
      </c>
      <c r="BQ11" s="122">
        <f t="shared" si="12"/>
        <v>4.9400000000000013</v>
      </c>
      <c r="BR11" s="122">
        <f t="shared" si="12"/>
        <v>7.34</v>
      </c>
      <c r="BS11" s="123">
        <f t="shared" si="12"/>
        <v>9.77</v>
      </c>
      <c r="BT11" s="122">
        <f t="shared" si="12"/>
        <v>0</v>
      </c>
      <c r="BU11" s="122">
        <f t="shared" ref="BU11:CB11" si="13">BU3</f>
        <v>0</v>
      </c>
      <c r="BV11" s="122">
        <f t="shared" si="13"/>
        <v>0.42999999999999972</v>
      </c>
      <c r="BW11" s="122">
        <f t="shared" si="13"/>
        <v>1.1000000000000014</v>
      </c>
      <c r="BX11" s="122">
        <f t="shared" si="13"/>
        <v>1.7999999999999972</v>
      </c>
      <c r="BY11" s="122">
        <f t="shared" si="13"/>
        <v>2.7999999999999972</v>
      </c>
      <c r="BZ11" s="122">
        <f t="shared" si="13"/>
        <v>4.2700000000000031</v>
      </c>
      <c r="CA11" s="122">
        <f t="shared" si="13"/>
        <v>6.3999999999999986</v>
      </c>
      <c r="CB11" s="123">
        <f t="shared" si="13"/>
        <v>17.93</v>
      </c>
    </row>
    <row r="12" spans="1:80" x14ac:dyDescent="0.25">
      <c r="A12" s="90" t="s">
        <v>4</v>
      </c>
      <c r="B12" s="101">
        <v>0</v>
      </c>
      <c r="C12" s="90" t="s">
        <v>0</v>
      </c>
      <c r="D12" s="90">
        <v>1.7</v>
      </c>
      <c r="E12" s="91" t="s">
        <v>1</v>
      </c>
      <c r="F12" s="92">
        <v>0.05</v>
      </c>
      <c r="G12" s="93">
        <v>77.555555555555557</v>
      </c>
      <c r="H12" s="94">
        <v>0.63098981620002859</v>
      </c>
      <c r="I12" s="94">
        <f t="shared" si="5"/>
        <v>12.082944667770022</v>
      </c>
      <c r="J12" s="93">
        <f>MAX(N12:P12)-I12</f>
        <v>0.65788815313166182</v>
      </c>
      <c r="K12" s="94">
        <f>I12-MIN(N12:P12)</f>
        <v>0.91502724895569365</v>
      </c>
      <c r="L12" s="95">
        <f t="shared" si="6"/>
        <v>0.99507001074806045</v>
      </c>
      <c r="M12" s="96">
        <f>1-(1-L12)*(COUNT($U$2:$Z$2)-1)/(COUNT($U$2:$Z$2)-1-1)</f>
        <v>0.99383751343507554</v>
      </c>
      <c r="N12" s="97">
        <f t="shared" si="7"/>
        <v>12.740832820901684</v>
      </c>
      <c r="O12" s="5">
        <f t="shared" si="8"/>
        <v>11.167917418814328</v>
      </c>
      <c r="P12" s="12">
        <f t="shared" si="9"/>
        <v>12.396046455207607</v>
      </c>
      <c r="Q12" s="5"/>
      <c r="R12" s="97">
        <f t="shared" si="1"/>
        <v>0</v>
      </c>
      <c r="S12" s="5">
        <f t="shared" si="1"/>
        <v>0</v>
      </c>
      <c r="T12" s="5">
        <f t="shared" si="1"/>
        <v>0.5491689125237158</v>
      </c>
      <c r="U12" s="5">
        <f t="shared" si="1"/>
        <v>0.9828944326835044</v>
      </c>
      <c r="V12" s="5">
        <f t="shared" si="1"/>
        <v>1.391415481253323</v>
      </c>
      <c r="W12" s="5">
        <f t="shared" si="1"/>
        <v>1.7708517985282273</v>
      </c>
      <c r="X12" s="5">
        <f t="shared" si="1"/>
        <v>2.142066999985595</v>
      </c>
      <c r="Y12" s="5">
        <f t="shared" si="1"/>
        <v>2.5425608602286021</v>
      </c>
      <c r="Z12" s="12">
        <f t="shared" si="1"/>
        <v>3.1003286327578956</v>
      </c>
      <c r="AA12" s="97">
        <f t="shared" ref="AA12:AP14" si="14">SQRT(BB12)</f>
        <v>0</v>
      </c>
      <c r="AB12" s="5">
        <f t="shared" si="14"/>
        <v>0</v>
      </c>
      <c r="AC12" s="5">
        <f t="shared" si="14"/>
        <v>0.60827625302982169</v>
      </c>
      <c r="AD12" s="5">
        <f t="shared" si="14"/>
        <v>1.0000000000000002</v>
      </c>
      <c r="AE12" s="5">
        <f t="shared" si="14"/>
        <v>1.4035668847618201</v>
      </c>
      <c r="AF12" s="5">
        <f t="shared" si="14"/>
        <v>1.7435595774162693</v>
      </c>
      <c r="AG12" s="5">
        <f t="shared" si="14"/>
        <v>2.1142374511865971</v>
      </c>
      <c r="AH12" s="5">
        <f t="shared" si="14"/>
        <v>2.4839484696748442</v>
      </c>
      <c r="AI12" s="12">
        <f t="shared" si="14"/>
        <v>3.0116440692751194</v>
      </c>
      <c r="AJ12" s="97">
        <f t="shared" si="14"/>
        <v>0</v>
      </c>
      <c r="AK12" s="5">
        <f t="shared" si="14"/>
        <v>0</v>
      </c>
      <c r="AL12" s="5">
        <f t="shared" si="14"/>
        <v>0.5196152422706628</v>
      </c>
      <c r="AM12" s="5">
        <f t="shared" si="14"/>
        <v>1</v>
      </c>
      <c r="AN12" s="5">
        <f t="shared" si="14"/>
        <v>1.4142135623730951</v>
      </c>
      <c r="AO12" s="5">
        <f t="shared" si="14"/>
        <v>1.8083141320025122</v>
      </c>
      <c r="AP12" s="5">
        <f t="shared" si="14"/>
        <v>2.1977260975835908</v>
      </c>
      <c r="AQ12" s="5">
        <f t="shared" ref="AQ12:BA14" si="15">SQRT(BR12)</f>
        <v>2.5942243542145698</v>
      </c>
      <c r="AR12" s="12">
        <f t="shared" si="15"/>
        <v>3.306055050963308</v>
      </c>
      <c r="AS12" s="5">
        <f t="shared" si="15"/>
        <v>0</v>
      </c>
      <c r="AT12" s="5">
        <f t="shared" si="15"/>
        <v>0</v>
      </c>
      <c r="AU12" s="5">
        <f t="shared" si="15"/>
        <v>0.5196152422706628</v>
      </c>
      <c r="AV12" s="5">
        <f t="shared" si="15"/>
        <v>0.9486832980505131</v>
      </c>
      <c r="AW12" s="5">
        <f t="shared" si="15"/>
        <v>1.3564659966250536</v>
      </c>
      <c r="AX12" s="5">
        <f t="shared" si="15"/>
        <v>1.7606816861659003</v>
      </c>
      <c r="AY12" s="5">
        <f t="shared" si="15"/>
        <v>2.1142374511865971</v>
      </c>
      <c r="AZ12" s="5">
        <f t="shared" si="15"/>
        <v>2.5495097567963922</v>
      </c>
      <c r="BA12" s="12">
        <f t="shared" si="15"/>
        <v>2.9832867780352594</v>
      </c>
      <c r="BB12" s="11">
        <v>0</v>
      </c>
      <c r="BC12" s="11">
        <v>0</v>
      </c>
      <c r="BD12" s="11">
        <v>0.36999999999999966</v>
      </c>
      <c r="BE12" s="11">
        <v>1.0000000000000004</v>
      </c>
      <c r="BF12" s="11">
        <v>1.9700000000000002</v>
      </c>
      <c r="BG12" s="11">
        <v>3.0399999999999996</v>
      </c>
      <c r="BH12" s="11">
        <v>4.4699999999999989</v>
      </c>
      <c r="BI12" s="11">
        <v>6.17</v>
      </c>
      <c r="BJ12" s="9">
        <v>9.07</v>
      </c>
      <c r="BK12" s="11">
        <v>0</v>
      </c>
      <c r="BL12" s="11">
        <v>0</v>
      </c>
      <c r="BM12" s="11">
        <v>0.26999999999999957</v>
      </c>
      <c r="BN12" s="11">
        <v>1</v>
      </c>
      <c r="BO12" s="11">
        <v>2</v>
      </c>
      <c r="BP12" s="11">
        <v>3.2699999999999996</v>
      </c>
      <c r="BQ12" s="11">
        <v>4.8299999999999983</v>
      </c>
      <c r="BR12" s="11">
        <v>6.73</v>
      </c>
      <c r="BS12" s="9">
        <v>10.93</v>
      </c>
      <c r="BT12" s="11">
        <v>0</v>
      </c>
      <c r="BU12" s="11">
        <v>0</v>
      </c>
      <c r="BV12" s="11">
        <v>0.26999999999999957</v>
      </c>
      <c r="BW12" s="11">
        <v>0.89999999999999858</v>
      </c>
      <c r="BX12" s="11">
        <v>1.8399999999999999</v>
      </c>
      <c r="BY12" s="11">
        <v>3.0999999999999979</v>
      </c>
      <c r="BZ12" s="11">
        <v>4.4699999999999989</v>
      </c>
      <c r="CA12" s="11">
        <v>6.5</v>
      </c>
      <c r="CB12" s="9">
        <v>8.8999999999999986</v>
      </c>
    </row>
    <row r="13" spans="1:80" x14ac:dyDescent="0.25">
      <c r="A13" s="90" t="s">
        <v>4</v>
      </c>
      <c r="B13" s="101">
        <v>0</v>
      </c>
      <c r="C13" s="90" t="s">
        <v>0</v>
      </c>
      <c r="D13" s="90">
        <v>1.7</v>
      </c>
      <c r="E13" s="91" t="s">
        <v>1</v>
      </c>
      <c r="F13" s="92">
        <v>0.2</v>
      </c>
      <c r="G13" s="93">
        <v>65.888888888888886</v>
      </c>
      <c r="H13" s="94">
        <v>1.4174834246859005</v>
      </c>
      <c r="I13" s="94">
        <f t="shared" si="5"/>
        <v>8.8177624950302693</v>
      </c>
      <c r="J13" s="93">
        <f>MAX(N13:P13)-I13</f>
        <v>0.23551268005935277</v>
      </c>
      <c r="K13" s="94">
        <f>I13-MIN(N13:P13)</f>
        <v>0.20354266530031317</v>
      </c>
      <c r="L13" s="95">
        <f t="shared" si="6"/>
        <v>0.99449825883385856</v>
      </c>
      <c r="M13" s="96">
        <f>1-(1-L13)*(COUNT($U$2:$Z$2)-1)/(COUNT($U$2:$Z$2)-1-1)</f>
        <v>0.99312282354232317</v>
      </c>
      <c r="N13" s="97">
        <f t="shared" si="7"/>
        <v>9.0532751750896221</v>
      </c>
      <c r="O13" s="5">
        <f t="shared" si="8"/>
        <v>8.7814905494243156</v>
      </c>
      <c r="P13" s="12">
        <f t="shared" si="9"/>
        <v>8.6142198297299561</v>
      </c>
      <c r="Q13" s="5"/>
      <c r="R13" s="97">
        <f t="shared" si="1"/>
        <v>0</v>
      </c>
      <c r="S13" s="5">
        <f t="shared" si="1"/>
        <v>0</v>
      </c>
      <c r="T13" s="5">
        <f t="shared" si="1"/>
        <v>0.63606302615563126</v>
      </c>
      <c r="U13" s="5">
        <f t="shared" si="1"/>
        <v>1.0781068818252664</v>
      </c>
      <c r="V13" s="5">
        <f t="shared" si="1"/>
        <v>1.5614066338776043</v>
      </c>
      <c r="W13" s="5">
        <f t="shared" si="1"/>
        <v>2.055886528526726</v>
      </c>
      <c r="X13" s="5">
        <f t="shared" si="1"/>
        <v>2.6002961133541231</v>
      </c>
      <c r="Y13" s="5">
        <f t="shared" si="1"/>
        <v>3.2223466701199412</v>
      </c>
      <c r="Z13" s="12">
        <f t="shared" si="1"/>
        <v>3.9200840086372644</v>
      </c>
      <c r="AA13" s="97">
        <f t="shared" si="14"/>
        <v>0</v>
      </c>
      <c r="AB13" s="5">
        <f t="shared" si="14"/>
        <v>0</v>
      </c>
      <c r="AC13" s="5">
        <f t="shared" si="14"/>
        <v>0.54772255750516596</v>
      </c>
      <c r="AD13" s="5">
        <f t="shared" si="14"/>
        <v>1.0488088481701514</v>
      </c>
      <c r="AE13" s="5">
        <f t="shared" si="14"/>
        <v>1.5684387141358123</v>
      </c>
      <c r="AF13" s="5">
        <f t="shared" si="14"/>
        <v>2.104756517984919</v>
      </c>
      <c r="AG13" s="5">
        <f t="shared" si="14"/>
        <v>2.5884358211089569</v>
      </c>
      <c r="AH13" s="5">
        <f t="shared" si="14"/>
        <v>3.178049716414141</v>
      </c>
      <c r="AI13" s="12">
        <f t="shared" si="14"/>
        <v>3.8418745424597089</v>
      </c>
      <c r="AJ13" s="97">
        <f t="shared" si="14"/>
        <v>0</v>
      </c>
      <c r="AK13" s="5">
        <f t="shared" si="14"/>
        <v>0</v>
      </c>
      <c r="AL13" s="5">
        <f t="shared" si="14"/>
        <v>0.63245553203367755</v>
      </c>
      <c r="AM13" s="5">
        <f t="shared" si="14"/>
        <v>1.0630145812734662</v>
      </c>
      <c r="AN13" s="5">
        <f t="shared" si="14"/>
        <v>1.5033296378372913</v>
      </c>
      <c r="AO13" s="5">
        <f t="shared" si="14"/>
        <v>1.9748417658131505</v>
      </c>
      <c r="AP13" s="5">
        <f t="shared" si="14"/>
        <v>2.5553864678361276</v>
      </c>
      <c r="AQ13" s="5">
        <f t="shared" si="15"/>
        <v>3.1874754901018454</v>
      </c>
      <c r="AR13" s="12">
        <f t="shared" si="15"/>
        <v>3.889730067755345</v>
      </c>
      <c r="AS13" s="5">
        <f t="shared" si="15"/>
        <v>0</v>
      </c>
      <c r="AT13" s="5">
        <f t="shared" si="15"/>
        <v>0</v>
      </c>
      <c r="AU13" s="5">
        <f t="shared" si="15"/>
        <v>0.72801098892805016</v>
      </c>
      <c r="AV13" s="5">
        <f t="shared" si="15"/>
        <v>1.1224972160321816</v>
      </c>
      <c r="AW13" s="5">
        <f t="shared" si="15"/>
        <v>1.6124515496597092</v>
      </c>
      <c r="AX13" s="5">
        <f t="shared" si="15"/>
        <v>2.0880613017821092</v>
      </c>
      <c r="AY13" s="5">
        <f t="shared" si="15"/>
        <v>2.6570660511172841</v>
      </c>
      <c r="AZ13" s="5">
        <f t="shared" si="15"/>
        <v>3.301514803843836</v>
      </c>
      <c r="BA13" s="12">
        <f t="shared" si="15"/>
        <v>4.0286474156967378</v>
      </c>
      <c r="BB13" s="11">
        <v>0</v>
      </c>
      <c r="BC13" s="11">
        <v>0</v>
      </c>
      <c r="BD13" s="11">
        <v>0.29999999999999982</v>
      </c>
      <c r="BE13" s="11">
        <v>1.0999999999999996</v>
      </c>
      <c r="BF13" s="11">
        <v>2.46</v>
      </c>
      <c r="BG13" s="11">
        <v>4.4300000000000006</v>
      </c>
      <c r="BH13" s="11">
        <v>6.7</v>
      </c>
      <c r="BI13" s="11">
        <v>10.100000000000001</v>
      </c>
      <c r="BJ13" s="9">
        <v>14.759999999999998</v>
      </c>
      <c r="BK13" s="11">
        <v>0</v>
      </c>
      <c r="BL13" s="11">
        <v>0</v>
      </c>
      <c r="BM13" s="11">
        <v>0.40000000000000213</v>
      </c>
      <c r="BN13" s="11">
        <v>1.1300000000000026</v>
      </c>
      <c r="BO13" s="11">
        <v>2.2600000000000016</v>
      </c>
      <c r="BP13" s="11">
        <v>3.9000000000000021</v>
      </c>
      <c r="BQ13" s="11">
        <v>6.5300000000000011</v>
      </c>
      <c r="BR13" s="11">
        <v>10.16</v>
      </c>
      <c r="BS13" s="9">
        <v>15.130000000000003</v>
      </c>
      <c r="BT13" s="11">
        <v>0</v>
      </c>
      <c r="BU13" s="11">
        <v>0</v>
      </c>
      <c r="BV13" s="11">
        <v>0.52999999999999758</v>
      </c>
      <c r="BW13" s="11">
        <v>1.259999999999998</v>
      </c>
      <c r="BX13" s="11">
        <v>2.5999999999999979</v>
      </c>
      <c r="BY13" s="11">
        <v>4.3599999999999959</v>
      </c>
      <c r="BZ13" s="11">
        <v>7.0599999999999987</v>
      </c>
      <c r="CA13" s="11">
        <v>10.900000000000002</v>
      </c>
      <c r="CB13" s="9">
        <v>16.23</v>
      </c>
    </row>
    <row r="14" spans="1:80" x14ac:dyDescent="0.25">
      <c r="A14" s="102" t="s">
        <v>4</v>
      </c>
      <c r="B14" s="103">
        <v>0</v>
      </c>
      <c r="C14" s="102" t="s">
        <v>0</v>
      </c>
      <c r="D14" s="102">
        <v>1.7</v>
      </c>
      <c r="E14" s="104" t="s">
        <v>1</v>
      </c>
      <c r="F14" s="105">
        <v>0.35</v>
      </c>
      <c r="G14" s="106">
        <v>56.055555555555543</v>
      </c>
      <c r="H14" s="107">
        <v>1.0844011831079483</v>
      </c>
      <c r="I14" s="107">
        <f t="shared" si="5"/>
        <v>6.2530696396113337</v>
      </c>
      <c r="J14" s="106">
        <f>MAX(N14:P14)-I14</f>
        <v>0.33046899464294022</v>
      </c>
      <c r="K14" s="107">
        <f>I14-MIN(N14:P14)</f>
        <v>0.3191932988774564</v>
      </c>
      <c r="L14" s="108">
        <f t="shared" si="6"/>
        <v>0.99720183278107655</v>
      </c>
      <c r="M14" s="109">
        <f>1-(1-L14)*(COUNT($U$2:$Z$2)-1)/(COUNT($U$2:$Z$2)-1-1)</f>
        <v>0.99650229097634568</v>
      </c>
      <c r="N14" s="110">
        <f t="shared" si="7"/>
        <v>5.9338763407338773</v>
      </c>
      <c r="O14" s="6">
        <f t="shared" si="8"/>
        <v>6.5835386342542739</v>
      </c>
      <c r="P14" s="20">
        <f t="shared" si="9"/>
        <v>6.2726358224121999</v>
      </c>
      <c r="Q14" s="12"/>
      <c r="R14" s="110">
        <f t="shared" si="1"/>
        <v>0</v>
      </c>
      <c r="S14" s="6">
        <f t="shared" si="1"/>
        <v>0</v>
      </c>
      <c r="T14" s="6">
        <f t="shared" si="1"/>
        <v>0.6340393220332482</v>
      </c>
      <c r="U14" s="6">
        <f t="shared" si="1"/>
        <v>1.2122062955057407</v>
      </c>
      <c r="V14" s="6">
        <f t="shared" si="1"/>
        <v>1.969092193600452</v>
      </c>
      <c r="W14" s="6">
        <f t="shared" si="1"/>
        <v>2.7031010609500847</v>
      </c>
      <c r="X14" s="6">
        <f t="shared" si="1"/>
        <v>3.4220333810308468</v>
      </c>
      <c r="Y14" s="6">
        <f t="shared" si="1"/>
        <v>4.3210965027729911</v>
      </c>
      <c r="Z14" s="20">
        <f t="shared" si="1"/>
        <v>5.2388061549346387</v>
      </c>
      <c r="AA14" s="110">
        <f>SQRT(BB14)</f>
        <v>0</v>
      </c>
      <c r="AB14" s="6">
        <f t="shared" si="14"/>
        <v>0</v>
      </c>
      <c r="AC14" s="6">
        <f t="shared" si="14"/>
        <v>0.60827625302982136</v>
      </c>
      <c r="AD14" s="6">
        <f t="shared" si="14"/>
        <v>1.2124355652982137</v>
      </c>
      <c r="AE14" s="6">
        <f t="shared" si="14"/>
        <v>2.0174241001832014</v>
      </c>
      <c r="AF14" s="6">
        <f t="shared" si="14"/>
        <v>2.8178005607210741</v>
      </c>
      <c r="AG14" s="6">
        <f t="shared" si="14"/>
        <v>3.5832945734337835</v>
      </c>
      <c r="AH14" s="6">
        <f t="shared" si="14"/>
        <v>4.5022216737961713</v>
      </c>
      <c r="AI14" s="20">
        <f t="shared" si="14"/>
        <v>5.4561891462814955</v>
      </c>
      <c r="AJ14" s="110">
        <f>SQRT(BK14)</f>
        <v>0</v>
      </c>
      <c r="AK14" s="6">
        <f t="shared" si="14"/>
        <v>0</v>
      </c>
      <c r="AL14" s="6">
        <f t="shared" si="14"/>
        <v>0.68556546004010355</v>
      </c>
      <c r="AM14" s="6">
        <f t="shared" si="14"/>
        <v>1.2409673645990853</v>
      </c>
      <c r="AN14" s="6">
        <f t="shared" si="14"/>
        <v>1.9924858845171272</v>
      </c>
      <c r="AO14" s="6">
        <f t="shared" si="14"/>
        <v>2.6457513110645907</v>
      </c>
      <c r="AP14" s="6">
        <f t="shared" si="14"/>
        <v>3.3466401061363023</v>
      </c>
      <c r="AQ14" s="6">
        <f t="shared" si="15"/>
        <v>4.1797129088012728</v>
      </c>
      <c r="AR14" s="20">
        <f t="shared" si="15"/>
        <v>5.0862559904118072</v>
      </c>
      <c r="AS14" s="6">
        <f>SQRT(BT14)</f>
        <v>0</v>
      </c>
      <c r="AT14" s="6">
        <f t="shared" si="15"/>
        <v>0</v>
      </c>
      <c r="AU14" s="6">
        <f t="shared" si="15"/>
        <v>0.60827625302981991</v>
      </c>
      <c r="AV14" s="6">
        <f t="shared" si="15"/>
        <v>1.1832159566199225</v>
      </c>
      <c r="AW14" s="6">
        <f t="shared" si="15"/>
        <v>1.8973665961010271</v>
      </c>
      <c r="AX14" s="6">
        <f t="shared" si="15"/>
        <v>2.6457513110645907</v>
      </c>
      <c r="AY14" s="6">
        <f t="shared" si="15"/>
        <v>3.3361654635224549</v>
      </c>
      <c r="AZ14" s="6">
        <f t="shared" si="15"/>
        <v>4.2813549257215291</v>
      </c>
      <c r="BA14" s="20">
        <f t="shared" si="15"/>
        <v>5.1739733281106117</v>
      </c>
      <c r="BB14" s="19">
        <v>0</v>
      </c>
      <c r="BC14" s="19">
        <v>0</v>
      </c>
      <c r="BD14" s="19">
        <v>0.36999999999999922</v>
      </c>
      <c r="BE14" s="19">
        <v>1.4699999999999989</v>
      </c>
      <c r="BF14" s="19">
        <v>4.07</v>
      </c>
      <c r="BG14" s="19">
        <v>7.9399999999999995</v>
      </c>
      <c r="BH14" s="19">
        <v>12.84</v>
      </c>
      <c r="BI14" s="19">
        <v>20.27</v>
      </c>
      <c r="BJ14" s="18">
        <v>29.77</v>
      </c>
      <c r="BK14" s="19">
        <v>0</v>
      </c>
      <c r="BL14" s="19">
        <v>0</v>
      </c>
      <c r="BM14" s="19">
        <v>0.46999999999999886</v>
      </c>
      <c r="BN14" s="19">
        <v>1.5399999999999991</v>
      </c>
      <c r="BO14" s="19">
        <v>3.9699999999999989</v>
      </c>
      <c r="BP14" s="19">
        <v>7</v>
      </c>
      <c r="BQ14" s="19">
        <v>11.2</v>
      </c>
      <c r="BR14" s="19">
        <v>17.47</v>
      </c>
      <c r="BS14" s="18">
        <v>25.869999999999997</v>
      </c>
      <c r="BT14" s="19">
        <v>0</v>
      </c>
      <c r="BU14" s="19">
        <v>0</v>
      </c>
      <c r="BV14" s="19">
        <v>0.36999999999999744</v>
      </c>
      <c r="BW14" s="19">
        <v>1.3999999999999986</v>
      </c>
      <c r="BX14" s="19">
        <v>3.5999999999999979</v>
      </c>
      <c r="BY14" s="19">
        <v>7</v>
      </c>
      <c r="BZ14" s="19">
        <v>11.129999999999995</v>
      </c>
      <c r="CA14" s="19">
        <v>18.329999999999998</v>
      </c>
      <c r="CB14" s="18">
        <v>26.769999999999996</v>
      </c>
    </row>
    <row r="15" spans="1:80" x14ac:dyDescent="0.25">
      <c r="A15" s="111" t="s">
        <v>4</v>
      </c>
      <c r="B15" s="112">
        <v>5</v>
      </c>
      <c r="C15" s="111" t="s">
        <v>0</v>
      </c>
      <c r="D15" s="111">
        <v>1.7</v>
      </c>
      <c r="E15" s="113" t="s">
        <v>1</v>
      </c>
      <c r="F15" s="114">
        <v>0</v>
      </c>
      <c r="G15" s="115">
        <f t="shared" ref="G15:BT15" si="16">G4</f>
        <v>61.388888888888893</v>
      </c>
      <c r="H15" s="116">
        <f t="shared" si="16"/>
        <v>3.671713698190739</v>
      </c>
      <c r="I15" s="117">
        <f t="shared" si="16"/>
        <v>7.4616882202099655</v>
      </c>
      <c r="J15" s="118">
        <f t="shared" si="16"/>
        <v>0.12224437490984386</v>
      </c>
      <c r="K15" s="117">
        <f t="shared" si="16"/>
        <v>0.15174919165073941</v>
      </c>
      <c r="L15" s="119">
        <f t="shared" si="16"/>
        <v>0.99756913218075038</v>
      </c>
      <c r="M15" s="120">
        <f t="shared" si="16"/>
        <v>0.99696141522593795</v>
      </c>
      <c r="N15" s="121">
        <f t="shared" si="16"/>
        <v>7.4850730118775592</v>
      </c>
      <c r="O15" s="122">
        <f t="shared" si="16"/>
        <v>7.5839325951198093</v>
      </c>
      <c r="P15" s="123">
        <f t="shared" si="16"/>
        <v>7.3099390285592261</v>
      </c>
      <c r="Q15" s="122"/>
      <c r="R15" s="121">
        <f t="shared" si="16"/>
        <v>0</v>
      </c>
      <c r="S15" s="122">
        <f t="shared" si="16"/>
        <v>0</v>
      </c>
      <c r="T15" s="122">
        <f t="shared" si="16"/>
        <v>0.63699408468735463</v>
      </c>
      <c r="U15" s="122">
        <f t="shared" si="16"/>
        <v>1.1730724853430674</v>
      </c>
      <c r="V15" s="122">
        <f t="shared" si="16"/>
        <v>1.7699867514242758</v>
      </c>
      <c r="W15" s="122">
        <f t="shared" si="16"/>
        <v>2.4128674070641658</v>
      </c>
      <c r="X15" s="122">
        <f t="shared" si="16"/>
        <v>3.0406406991729491</v>
      </c>
      <c r="Y15" s="122">
        <f t="shared" si="16"/>
        <v>3.7521159252560228</v>
      </c>
      <c r="Z15" s="126">
        <f t="shared" si="16"/>
        <v>4.5374655322416206</v>
      </c>
      <c r="AA15" s="122">
        <f t="shared" si="16"/>
        <v>0</v>
      </c>
      <c r="AB15" s="122">
        <f t="shared" si="16"/>
        <v>0</v>
      </c>
      <c r="AC15" s="122">
        <f t="shared" si="16"/>
        <v>0.60827625302982202</v>
      </c>
      <c r="AD15" s="122">
        <f t="shared" si="16"/>
        <v>1.1958260743101397</v>
      </c>
      <c r="AE15" s="122">
        <f t="shared" si="16"/>
        <v>1.7691806012954134</v>
      </c>
      <c r="AF15" s="122">
        <f t="shared" si="16"/>
        <v>2.4433583445741234</v>
      </c>
      <c r="AG15" s="122">
        <f t="shared" si="16"/>
        <v>3.0116440692751199</v>
      </c>
      <c r="AH15" s="122">
        <f t="shared" si="16"/>
        <v>3.7549966711037173</v>
      </c>
      <c r="AI15" s="122">
        <f t="shared" si="16"/>
        <v>4.5497252664309302</v>
      </c>
      <c r="AJ15" s="122">
        <f t="shared" si="16"/>
        <v>0</v>
      </c>
      <c r="AK15" s="122">
        <f t="shared" si="16"/>
        <v>0</v>
      </c>
      <c r="AL15" s="122">
        <f t="shared" si="16"/>
        <v>0.54772255750516674</v>
      </c>
      <c r="AM15" s="122">
        <f t="shared" si="16"/>
        <v>1.1401754250991383</v>
      </c>
      <c r="AN15" s="122">
        <f t="shared" si="16"/>
        <v>1.7972200755611429</v>
      </c>
      <c r="AO15" s="122">
        <f t="shared" si="16"/>
        <v>2.435159132377184</v>
      </c>
      <c r="AP15" s="122">
        <f t="shared" si="16"/>
        <v>3.0215889859476261</v>
      </c>
      <c r="AQ15" s="122">
        <f t="shared" si="16"/>
        <v>3.7013511046643499</v>
      </c>
      <c r="AR15" s="123">
        <f t="shared" si="16"/>
        <v>4.4866468548349117</v>
      </c>
      <c r="AS15" s="122">
        <f t="shared" si="16"/>
        <v>0</v>
      </c>
      <c r="AT15" s="122">
        <f t="shared" si="16"/>
        <v>0</v>
      </c>
      <c r="AU15" s="122">
        <f t="shared" si="16"/>
        <v>0.75498344352707514</v>
      </c>
      <c r="AV15" s="122">
        <f t="shared" si="16"/>
        <v>1.1832159566199241</v>
      </c>
      <c r="AW15" s="122">
        <f t="shared" si="16"/>
        <v>1.7435595774162702</v>
      </c>
      <c r="AX15" s="122">
        <f t="shared" si="16"/>
        <v>2.3600847442411901</v>
      </c>
      <c r="AY15" s="122">
        <f t="shared" si="16"/>
        <v>3.0886890422961004</v>
      </c>
      <c r="AZ15" s="122">
        <f t="shared" si="16"/>
        <v>3.8000000000000003</v>
      </c>
      <c r="BA15" s="123">
        <f t="shared" si="16"/>
        <v>4.57602447545902</v>
      </c>
      <c r="BB15" s="122">
        <f t="shared" si="16"/>
        <v>0</v>
      </c>
      <c r="BC15" s="122">
        <f t="shared" si="16"/>
        <v>0</v>
      </c>
      <c r="BD15" s="122">
        <f t="shared" si="16"/>
        <v>0.37000000000000011</v>
      </c>
      <c r="BE15" s="122">
        <f t="shared" si="16"/>
        <v>1.4299999999999997</v>
      </c>
      <c r="BF15" s="122">
        <f t="shared" si="16"/>
        <v>3.1300000000000008</v>
      </c>
      <c r="BG15" s="122">
        <f t="shared" si="16"/>
        <v>5.9700000000000006</v>
      </c>
      <c r="BH15" s="122">
        <f t="shared" si="16"/>
        <v>9.0700000000000021</v>
      </c>
      <c r="BI15" s="122">
        <f t="shared" si="16"/>
        <v>14.1</v>
      </c>
      <c r="BJ15" s="123">
        <f t="shared" si="16"/>
        <v>20.700000000000003</v>
      </c>
      <c r="BK15" s="122">
        <f t="shared" si="16"/>
        <v>0</v>
      </c>
      <c r="BL15" s="122">
        <f t="shared" si="16"/>
        <v>0</v>
      </c>
      <c r="BM15" s="122">
        <f t="shared" si="16"/>
        <v>0.30000000000000071</v>
      </c>
      <c r="BN15" s="122">
        <f t="shared" si="16"/>
        <v>1.3000000000000007</v>
      </c>
      <c r="BO15" s="122">
        <f t="shared" si="16"/>
        <v>3.2300000000000004</v>
      </c>
      <c r="BP15" s="122">
        <f t="shared" si="16"/>
        <v>5.93</v>
      </c>
      <c r="BQ15" s="122">
        <f t="shared" si="16"/>
        <v>9.1300000000000026</v>
      </c>
      <c r="BR15" s="122">
        <f t="shared" si="16"/>
        <v>13.700000000000003</v>
      </c>
      <c r="BS15" s="123">
        <f t="shared" si="16"/>
        <v>20.130000000000003</v>
      </c>
      <c r="BT15" s="122">
        <f t="shared" si="16"/>
        <v>0</v>
      </c>
      <c r="BU15" s="122">
        <f t="shared" ref="BU15:CB15" si="17">BU4</f>
        <v>0</v>
      </c>
      <c r="BV15" s="122">
        <f t="shared" si="17"/>
        <v>0.57000000000000028</v>
      </c>
      <c r="BW15" s="122">
        <f t="shared" si="17"/>
        <v>1.4000000000000021</v>
      </c>
      <c r="BX15" s="122">
        <f t="shared" si="17"/>
        <v>3.0400000000000027</v>
      </c>
      <c r="BY15" s="122">
        <f t="shared" si="17"/>
        <v>5.5700000000000038</v>
      </c>
      <c r="BZ15" s="122">
        <f t="shared" si="17"/>
        <v>9.5400000000000027</v>
      </c>
      <c r="CA15" s="122">
        <f t="shared" si="17"/>
        <v>14.440000000000001</v>
      </c>
      <c r="CB15" s="123">
        <f t="shared" si="17"/>
        <v>20.94</v>
      </c>
    </row>
    <row r="16" spans="1:80" x14ac:dyDescent="0.25">
      <c r="A16" s="90" t="s">
        <v>4</v>
      </c>
      <c r="B16" s="101">
        <v>5</v>
      </c>
      <c r="C16" s="90" t="s">
        <v>0</v>
      </c>
      <c r="D16" s="90">
        <v>1.7</v>
      </c>
      <c r="E16" s="91" t="s">
        <v>1</v>
      </c>
      <c r="F16" s="92">
        <v>0.05</v>
      </c>
      <c r="G16" s="93">
        <v>53.944444444444436</v>
      </c>
      <c r="H16" s="94">
        <v>3.0015428131644648</v>
      </c>
      <c r="I16" s="94">
        <f t="shared" si="5"/>
        <v>5.9426851706530908</v>
      </c>
      <c r="J16" s="93">
        <f>MAX(N16:P16)-I16</f>
        <v>8.4495624662728197E-2</v>
      </c>
      <c r="K16" s="94">
        <f>I16-MIN(N16:P16)</f>
        <v>0.12974404907914128</v>
      </c>
      <c r="L16" s="95">
        <f t="shared" si="6"/>
        <v>0.9936650820556987</v>
      </c>
      <c r="M16" s="96">
        <f>1-(1-L16)*(COUNT($U$2:$Z$2)-1)/(COUNT($U$2:$Z$2)-1-1)</f>
        <v>0.99208135256962338</v>
      </c>
      <c r="N16" s="97">
        <f t="shared" si="7"/>
        <v>6.027180795315819</v>
      </c>
      <c r="O16" s="5">
        <f t="shared" si="8"/>
        <v>5.8129411215739495</v>
      </c>
      <c r="P16" s="12">
        <f t="shared" si="9"/>
        <v>5.9875378529271552</v>
      </c>
      <c r="Q16" s="5"/>
      <c r="R16" s="97">
        <f t="shared" si="1"/>
        <v>0</v>
      </c>
      <c r="S16" s="5">
        <f t="shared" si="1"/>
        <v>0</v>
      </c>
      <c r="T16" s="5">
        <f t="shared" si="1"/>
        <v>0.69954846039586138</v>
      </c>
      <c r="U16" s="5">
        <f t="shared" si="1"/>
        <v>1.2939085474600349</v>
      </c>
      <c r="V16" s="5">
        <f t="shared" si="1"/>
        <v>1.9452364407709677</v>
      </c>
      <c r="W16" s="5">
        <f t="shared" si="1"/>
        <v>2.6499698983808244</v>
      </c>
      <c r="X16" s="5">
        <f t="shared" si="1"/>
        <v>3.559913942890677</v>
      </c>
      <c r="Y16" s="5">
        <f t="shared" si="1"/>
        <v>4.4577235033616054</v>
      </c>
      <c r="Z16" s="12">
        <f t="shared" si="1"/>
        <v>5.4567109172101951</v>
      </c>
      <c r="AA16" s="97">
        <f t="shared" ref="AA16:AP18" si="18">SQRT(BB16)</f>
        <v>0</v>
      </c>
      <c r="AB16" s="5">
        <f t="shared" si="18"/>
        <v>0</v>
      </c>
      <c r="AC16" s="5">
        <f t="shared" si="18"/>
        <v>0.67823299831252681</v>
      </c>
      <c r="AD16" s="5">
        <f t="shared" si="18"/>
        <v>1.3638181696985856</v>
      </c>
      <c r="AE16" s="5">
        <f t="shared" si="18"/>
        <v>2.0149441679609885</v>
      </c>
      <c r="AF16" s="5">
        <f t="shared" si="18"/>
        <v>2.6832815729997477</v>
      </c>
      <c r="AG16" s="5">
        <f t="shared" si="18"/>
        <v>3.6</v>
      </c>
      <c r="AH16" s="5">
        <f t="shared" si="18"/>
        <v>4.5232731511594571</v>
      </c>
      <c r="AI16" s="12">
        <f t="shared" si="18"/>
        <v>5.4460995216760404</v>
      </c>
      <c r="AJ16" s="97">
        <f t="shared" si="18"/>
        <v>0</v>
      </c>
      <c r="AK16" s="5">
        <f t="shared" si="18"/>
        <v>0</v>
      </c>
      <c r="AL16" s="5">
        <f t="shared" si="18"/>
        <v>0.73484692283495401</v>
      </c>
      <c r="AM16" s="5">
        <f t="shared" si="18"/>
        <v>1.2649110640673522</v>
      </c>
      <c r="AN16" s="5">
        <f t="shared" si="18"/>
        <v>1.8894443627691184</v>
      </c>
      <c r="AO16" s="5">
        <f t="shared" si="18"/>
        <v>2.6589471600616665</v>
      </c>
      <c r="AP16" s="5">
        <f t="shared" si="18"/>
        <v>3.6055512754639896</v>
      </c>
      <c r="AQ16" s="5">
        <f t="shared" ref="AQ16:BA18" si="19">SQRT(BR16)</f>
        <v>4.4944410108488464</v>
      </c>
      <c r="AR16" s="12">
        <f t="shared" si="19"/>
        <v>5.4990908339470082</v>
      </c>
      <c r="AS16" s="5">
        <f t="shared" si="19"/>
        <v>0</v>
      </c>
      <c r="AT16" s="5">
        <f t="shared" si="19"/>
        <v>0</v>
      </c>
      <c r="AU16" s="5">
        <f t="shared" si="19"/>
        <v>0.68556546004010355</v>
      </c>
      <c r="AV16" s="5">
        <f t="shared" si="19"/>
        <v>1.2529964086141669</v>
      </c>
      <c r="AW16" s="5">
        <f t="shared" si="19"/>
        <v>1.9313207915827957</v>
      </c>
      <c r="AX16" s="5">
        <f t="shared" si="19"/>
        <v>2.607680962081059</v>
      </c>
      <c r="AY16" s="5">
        <f t="shared" si="19"/>
        <v>3.4741905532080417</v>
      </c>
      <c r="AZ16" s="5">
        <f t="shared" si="19"/>
        <v>4.3554563480765136</v>
      </c>
      <c r="BA16" s="12">
        <f t="shared" si="19"/>
        <v>5.4249423960075376</v>
      </c>
      <c r="BB16" s="11">
        <v>0</v>
      </c>
      <c r="BC16" s="11">
        <v>0</v>
      </c>
      <c r="BD16" s="11">
        <v>0.45999999999999996</v>
      </c>
      <c r="BE16" s="11">
        <v>1.8599999999999999</v>
      </c>
      <c r="BF16" s="11">
        <v>4.0600000000000005</v>
      </c>
      <c r="BG16" s="11">
        <v>7.2000000000000011</v>
      </c>
      <c r="BH16" s="11">
        <v>12.96</v>
      </c>
      <c r="BI16" s="11">
        <v>20.46</v>
      </c>
      <c r="BJ16" s="9">
        <v>29.66</v>
      </c>
      <c r="BK16" s="11">
        <v>0</v>
      </c>
      <c r="BL16" s="11">
        <v>0</v>
      </c>
      <c r="BM16" s="11">
        <v>0.54000000000000092</v>
      </c>
      <c r="BN16" s="11">
        <v>1.6000000000000014</v>
      </c>
      <c r="BO16" s="11">
        <v>3.5700000000000003</v>
      </c>
      <c r="BP16" s="11">
        <v>7.0700000000000021</v>
      </c>
      <c r="BQ16" s="11">
        <v>13.000000000000002</v>
      </c>
      <c r="BR16" s="11">
        <v>20.200000000000003</v>
      </c>
      <c r="BS16" s="9">
        <v>30.240000000000002</v>
      </c>
      <c r="BT16" s="11">
        <v>0</v>
      </c>
      <c r="BU16" s="11">
        <v>0</v>
      </c>
      <c r="BV16" s="11">
        <v>0.46999999999999886</v>
      </c>
      <c r="BW16" s="11">
        <v>1.5700000000000003</v>
      </c>
      <c r="BX16" s="11">
        <v>3.7299999999999969</v>
      </c>
      <c r="BY16" s="11">
        <v>6.7999999999999972</v>
      </c>
      <c r="BZ16" s="11">
        <v>12.07</v>
      </c>
      <c r="CA16" s="11">
        <v>18.97</v>
      </c>
      <c r="CB16" s="9">
        <v>29.43</v>
      </c>
    </row>
    <row r="17" spans="1:80" x14ac:dyDescent="0.25">
      <c r="A17" s="90" t="s">
        <v>4</v>
      </c>
      <c r="B17" s="101">
        <v>5</v>
      </c>
      <c r="C17" s="90" t="s">
        <v>0</v>
      </c>
      <c r="D17" s="90">
        <v>1.7</v>
      </c>
      <c r="E17" s="91" t="s">
        <v>1</v>
      </c>
      <c r="F17" s="92">
        <v>0.2</v>
      </c>
      <c r="G17" s="93">
        <v>59.222222222222221</v>
      </c>
      <c r="H17" s="94">
        <v>10.404770985430627</v>
      </c>
      <c r="I17" s="94">
        <f t="shared" si="5"/>
        <v>5.1889463736911745</v>
      </c>
      <c r="J17" s="93">
        <f>MAX(N17:P17)-I17</f>
        <v>0.42135657512639391</v>
      </c>
      <c r="K17" s="94">
        <f>I17-MIN(N17:P17)</f>
        <v>0.38848375112184819</v>
      </c>
      <c r="L17" s="95">
        <f t="shared" si="6"/>
        <v>0.9913147282145589</v>
      </c>
      <c r="M17" s="96">
        <f>1-(1-L17)*(COUNT($U$2:$Z$2)-1)/(COUNT($U$2:$Z$2)-1-1)</f>
        <v>0.98914341026819863</v>
      </c>
      <c r="N17" s="97">
        <f t="shared" si="7"/>
        <v>5.203037756954128</v>
      </c>
      <c r="O17" s="5">
        <f t="shared" si="8"/>
        <v>4.8004626225693263</v>
      </c>
      <c r="P17" s="12">
        <f t="shared" si="9"/>
        <v>5.6103029488175684</v>
      </c>
      <c r="Q17" s="5"/>
      <c r="R17" s="97">
        <f t="shared" si="1"/>
        <v>0</v>
      </c>
      <c r="S17" s="5">
        <f t="shared" si="1"/>
        <v>0</v>
      </c>
      <c r="T17" s="5">
        <f t="shared" si="1"/>
        <v>0.65858914357039366</v>
      </c>
      <c r="U17" s="5">
        <f t="shared" si="1"/>
        <v>1.3290096254841348</v>
      </c>
      <c r="V17" s="5">
        <f t="shared" si="1"/>
        <v>2.0570872772243582</v>
      </c>
      <c r="W17" s="5">
        <f t="shared" si="1"/>
        <v>2.8619464145231377</v>
      </c>
      <c r="X17" s="5">
        <f t="shared" si="1"/>
        <v>3.8316457281982661</v>
      </c>
      <c r="Y17" s="5">
        <f t="shared" si="1"/>
        <v>4.9177155171869682</v>
      </c>
      <c r="Z17" s="12">
        <f t="shared" si="1"/>
        <v>6.1052170163281358</v>
      </c>
      <c r="AA17" s="97">
        <f t="shared" si="18"/>
        <v>0</v>
      </c>
      <c r="AB17" s="5">
        <f t="shared" si="18"/>
        <v>0</v>
      </c>
      <c r="AC17" s="5">
        <f t="shared" si="18"/>
        <v>0.58309518948452987</v>
      </c>
      <c r="AD17" s="5">
        <f t="shared" si="18"/>
        <v>1.3304134695650072</v>
      </c>
      <c r="AE17" s="5">
        <f t="shared" si="18"/>
        <v>2.0976176963403028</v>
      </c>
      <c r="AF17" s="5">
        <f t="shared" si="18"/>
        <v>3.0066592756745822</v>
      </c>
      <c r="AG17" s="5">
        <f t="shared" si="18"/>
        <v>3.9420806688854051</v>
      </c>
      <c r="AH17" s="5">
        <f t="shared" si="18"/>
        <v>4.9799598391954927</v>
      </c>
      <c r="AI17" s="12">
        <f t="shared" si="18"/>
        <v>6.1131006862311699</v>
      </c>
      <c r="AJ17" s="97">
        <f t="shared" si="18"/>
        <v>0</v>
      </c>
      <c r="AK17" s="5">
        <f t="shared" si="18"/>
        <v>0</v>
      </c>
      <c r="AL17" s="5">
        <f t="shared" si="18"/>
        <v>0.70710678118654757</v>
      </c>
      <c r="AM17" s="5">
        <f t="shared" si="18"/>
        <v>1.3038404810405295</v>
      </c>
      <c r="AN17" s="5">
        <f t="shared" si="18"/>
        <v>2.0736441353327724</v>
      </c>
      <c r="AO17" s="5">
        <f t="shared" si="18"/>
        <v>2.8460498941515415</v>
      </c>
      <c r="AP17" s="5">
        <f t="shared" si="18"/>
        <v>3.8691084244306206</v>
      </c>
      <c r="AQ17" s="5">
        <f t="shared" si="19"/>
        <v>5.2124850119688597</v>
      </c>
      <c r="AR17" s="12">
        <f t="shared" si="19"/>
        <v>6.4085879880048457</v>
      </c>
      <c r="AS17" s="5">
        <f t="shared" si="19"/>
        <v>0</v>
      </c>
      <c r="AT17" s="5">
        <f t="shared" si="19"/>
        <v>0</v>
      </c>
      <c r="AU17" s="5">
        <f t="shared" si="19"/>
        <v>0.68556546004010355</v>
      </c>
      <c r="AV17" s="5">
        <f t="shared" si="19"/>
        <v>1.3527749258468678</v>
      </c>
      <c r="AW17" s="5">
        <f t="shared" si="19"/>
        <v>2</v>
      </c>
      <c r="AX17" s="5">
        <f t="shared" si="19"/>
        <v>2.7331300737432893</v>
      </c>
      <c r="AY17" s="5">
        <f t="shared" si="19"/>
        <v>3.6837480912787726</v>
      </c>
      <c r="AZ17" s="5">
        <f t="shared" si="19"/>
        <v>4.5607017003965513</v>
      </c>
      <c r="BA17" s="12">
        <f t="shared" si="19"/>
        <v>5.7939623747483902</v>
      </c>
      <c r="BB17" s="11">
        <v>0</v>
      </c>
      <c r="BC17" s="11">
        <v>0</v>
      </c>
      <c r="BD17" s="11">
        <v>0.33999999999999986</v>
      </c>
      <c r="BE17" s="11">
        <v>1.7700000000000005</v>
      </c>
      <c r="BF17" s="11">
        <v>4.3999999999999995</v>
      </c>
      <c r="BG17" s="11">
        <v>9.0400000000000027</v>
      </c>
      <c r="BH17" s="11">
        <v>15.540000000000003</v>
      </c>
      <c r="BI17" s="11">
        <v>24.8</v>
      </c>
      <c r="BJ17" s="9">
        <v>37.369999999999997</v>
      </c>
      <c r="BK17" s="11">
        <v>0</v>
      </c>
      <c r="BL17" s="11">
        <v>0</v>
      </c>
      <c r="BM17" s="11">
        <v>0.5</v>
      </c>
      <c r="BN17" s="11">
        <v>1.6999999999999993</v>
      </c>
      <c r="BO17" s="11">
        <v>4.3000000000000007</v>
      </c>
      <c r="BP17" s="11">
        <v>8.1000000000000014</v>
      </c>
      <c r="BQ17" s="11">
        <v>14.969999999999999</v>
      </c>
      <c r="BR17" s="11">
        <v>27.17</v>
      </c>
      <c r="BS17" s="9">
        <v>41.07</v>
      </c>
      <c r="BT17" s="11">
        <v>0</v>
      </c>
      <c r="BU17" s="11">
        <v>0</v>
      </c>
      <c r="BV17" s="11">
        <v>0.46999999999999886</v>
      </c>
      <c r="BW17" s="11">
        <v>1.8299999999999983</v>
      </c>
      <c r="BX17" s="11">
        <v>4</v>
      </c>
      <c r="BY17" s="11">
        <v>7.4699999999999989</v>
      </c>
      <c r="BZ17" s="11">
        <v>13.57</v>
      </c>
      <c r="CA17" s="11">
        <v>20.799999999999997</v>
      </c>
      <c r="CB17" s="9">
        <v>33.57</v>
      </c>
    </row>
    <row r="18" spans="1:80" x14ac:dyDescent="0.25">
      <c r="A18" s="102" t="s">
        <v>4</v>
      </c>
      <c r="B18" s="103">
        <v>5</v>
      </c>
      <c r="C18" s="102" t="s">
        <v>0</v>
      </c>
      <c r="D18" s="102">
        <v>1.7</v>
      </c>
      <c r="E18" s="104" t="s">
        <v>1</v>
      </c>
      <c r="F18" s="105">
        <v>0.35</v>
      </c>
      <c r="G18" s="106">
        <v>56.666666666666671</v>
      </c>
      <c r="H18" s="107">
        <v>9.5277372853043047</v>
      </c>
      <c r="I18" s="107">
        <f t="shared" si="5"/>
        <v>4.3005483979000045</v>
      </c>
      <c r="J18" s="106">
        <f>MAX(N18:P18)-I18</f>
        <v>0.25448266022163857</v>
      </c>
      <c r="K18" s="107">
        <f>I18-MIN(N18:P18)</f>
        <v>0.2107979823470254</v>
      </c>
      <c r="L18" s="108">
        <f t="shared" si="6"/>
        <v>0.9952261324062871</v>
      </c>
      <c r="M18" s="109">
        <f>1-(1-L18)*(COUNT($U$2:$Z$2)-1)/(COUNT($U$2:$Z$2)-1-1)</f>
        <v>0.99403266550785885</v>
      </c>
      <c r="N18" s="110">
        <f t="shared" si="7"/>
        <v>4.0897504155529791</v>
      </c>
      <c r="O18" s="6">
        <f t="shared" si="8"/>
        <v>4.2719856155078864</v>
      </c>
      <c r="P18" s="20">
        <f t="shared" si="9"/>
        <v>4.5550310581216431</v>
      </c>
      <c r="Q18" s="12"/>
      <c r="R18" s="110">
        <f t="shared" si="1"/>
        <v>0</v>
      </c>
      <c r="S18" s="6">
        <f t="shared" si="1"/>
        <v>0</v>
      </c>
      <c r="T18" s="6">
        <f t="shared" si="1"/>
        <v>0.77023762685960495</v>
      </c>
      <c r="U18" s="6">
        <f t="shared" si="1"/>
        <v>1.5159785464537829</v>
      </c>
      <c r="V18" s="6">
        <f t="shared" si="1"/>
        <v>2.4262942626179318</v>
      </c>
      <c r="W18" s="6">
        <f t="shared" si="1"/>
        <v>3.5079189227032921</v>
      </c>
      <c r="X18" s="6">
        <f t="shared" si="1"/>
        <v>4.6301780129745636</v>
      </c>
      <c r="Y18" s="6">
        <f t="shared" si="1"/>
        <v>5.9487808288063819</v>
      </c>
      <c r="Z18" s="20">
        <f t="shared" si="1"/>
        <v>7.2776796272910573</v>
      </c>
      <c r="AA18" s="110">
        <f>SQRT(BB18)</f>
        <v>0</v>
      </c>
      <c r="AB18" s="6">
        <f t="shared" si="18"/>
        <v>0</v>
      </c>
      <c r="AC18" s="6">
        <f t="shared" si="18"/>
        <v>0.75498344352707514</v>
      </c>
      <c r="AD18" s="6">
        <f t="shared" si="18"/>
        <v>1.5264337522473748</v>
      </c>
      <c r="AE18" s="6">
        <f t="shared" si="18"/>
        <v>2.495996794869737</v>
      </c>
      <c r="AF18" s="6">
        <f t="shared" si="18"/>
        <v>3.6193922141707713</v>
      </c>
      <c r="AG18" s="6">
        <f t="shared" si="18"/>
        <v>4.7780749261601159</v>
      </c>
      <c r="AH18" s="6">
        <f t="shared" si="18"/>
        <v>6.1911226768656427</v>
      </c>
      <c r="AI18" s="20">
        <f t="shared" si="18"/>
        <v>7.5914425506618963</v>
      </c>
      <c r="AJ18" s="110">
        <f>SQRT(BK18)</f>
        <v>0</v>
      </c>
      <c r="AK18" s="6">
        <f t="shared" si="18"/>
        <v>0</v>
      </c>
      <c r="AL18" s="6">
        <f t="shared" si="18"/>
        <v>0.87749643873921201</v>
      </c>
      <c r="AM18" s="6">
        <f t="shared" si="18"/>
        <v>1.5620499351813313</v>
      </c>
      <c r="AN18" s="6">
        <f t="shared" si="18"/>
        <v>2.5179356624028344</v>
      </c>
      <c r="AO18" s="6">
        <f t="shared" si="18"/>
        <v>3.5637059362410923</v>
      </c>
      <c r="AP18" s="6">
        <f t="shared" si="18"/>
        <v>4.7581509013481273</v>
      </c>
      <c r="AQ18" s="6">
        <f t="shared" si="19"/>
        <v>6.1725197448043856</v>
      </c>
      <c r="AR18" s="20">
        <f t="shared" si="19"/>
        <v>7.2917761896536568</v>
      </c>
      <c r="AS18" s="6">
        <f>SQRT(BT18)</f>
        <v>0</v>
      </c>
      <c r="AT18" s="6">
        <f t="shared" si="19"/>
        <v>0</v>
      </c>
      <c r="AU18" s="6">
        <f t="shared" si="19"/>
        <v>0.67823299831252748</v>
      </c>
      <c r="AV18" s="6">
        <f t="shared" si="19"/>
        <v>1.4594519519326421</v>
      </c>
      <c r="AW18" s="6">
        <f t="shared" si="19"/>
        <v>2.2649503305812249</v>
      </c>
      <c r="AX18" s="6">
        <f t="shared" si="19"/>
        <v>3.3406586176980131</v>
      </c>
      <c r="AY18" s="6">
        <f t="shared" si="19"/>
        <v>4.3543082114154483</v>
      </c>
      <c r="AZ18" s="6">
        <f t="shared" si="19"/>
        <v>5.4827000647491193</v>
      </c>
      <c r="BA18" s="20">
        <f t="shared" si="19"/>
        <v>6.9498201415576215</v>
      </c>
      <c r="BB18" s="19">
        <v>0</v>
      </c>
      <c r="BC18" s="19">
        <v>0</v>
      </c>
      <c r="BD18" s="19">
        <v>0.57000000000000028</v>
      </c>
      <c r="BE18" s="19">
        <v>2.33</v>
      </c>
      <c r="BF18" s="19">
        <v>6.23</v>
      </c>
      <c r="BG18" s="19">
        <v>13.1</v>
      </c>
      <c r="BH18" s="19">
        <v>22.83</v>
      </c>
      <c r="BI18" s="19">
        <v>38.33</v>
      </c>
      <c r="BJ18" s="18">
        <v>57.63</v>
      </c>
      <c r="BK18" s="19">
        <v>0</v>
      </c>
      <c r="BL18" s="19">
        <v>0</v>
      </c>
      <c r="BM18" s="19">
        <v>0.76999999999999957</v>
      </c>
      <c r="BN18" s="19">
        <v>2.4400000000000013</v>
      </c>
      <c r="BO18" s="19">
        <v>6.34</v>
      </c>
      <c r="BP18" s="19">
        <v>12.7</v>
      </c>
      <c r="BQ18" s="19">
        <v>22.639999999999997</v>
      </c>
      <c r="BR18" s="19">
        <v>38.099999999999994</v>
      </c>
      <c r="BS18" s="18">
        <v>53.17</v>
      </c>
      <c r="BT18" s="19">
        <v>0</v>
      </c>
      <c r="BU18" s="19">
        <v>0</v>
      </c>
      <c r="BV18" s="19">
        <v>0.46000000000000085</v>
      </c>
      <c r="BW18" s="19">
        <v>2.129999999999999</v>
      </c>
      <c r="BX18" s="19">
        <v>5.129999999999999</v>
      </c>
      <c r="BY18" s="19">
        <v>11.16</v>
      </c>
      <c r="BZ18" s="19">
        <v>18.959999999999997</v>
      </c>
      <c r="CA18" s="19">
        <v>30.06</v>
      </c>
      <c r="CB18" s="18">
        <v>48.3</v>
      </c>
    </row>
    <row r="19" spans="1:80" x14ac:dyDescent="0.25">
      <c r="A19" s="111" t="s">
        <v>4</v>
      </c>
      <c r="B19" s="112">
        <v>0</v>
      </c>
      <c r="C19" s="111" t="s">
        <v>0</v>
      </c>
      <c r="D19" s="111">
        <v>6.7</v>
      </c>
      <c r="E19" s="113" t="s">
        <v>1</v>
      </c>
      <c r="F19" s="114">
        <v>0</v>
      </c>
      <c r="G19" s="127">
        <f t="shared" ref="G19:P19" si="20">G7</f>
        <v>57.333333333333321</v>
      </c>
      <c r="H19" s="117">
        <f t="shared" si="20"/>
        <v>6.5255906501506313</v>
      </c>
      <c r="I19" s="117">
        <f t="shared" si="20"/>
        <v>6.781443026001079</v>
      </c>
      <c r="J19" s="118">
        <f t="shared" si="20"/>
        <v>3.695363894524788</v>
      </c>
      <c r="K19" s="117">
        <f t="shared" si="20"/>
        <v>6.586535273572677</v>
      </c>
      <c r="L19" s="119">
        <f t="shared" si="20"/>
        <v>0.33235751694059129</v>
      </c>
      <c r="M19" s="120">
        <f t="shared" si="20"/>
        <v>0.16544689617573904</v>
      </c>
      <c r="N19" s="121">
        <f t="shared" si="20"/>
        <v>10.476806920525867</v>
      </c>
      <c r="O19" s="122">
        <f t="shared" si="20"/>
        <v>0.19490775242840164</v>
      </c>
      <c r="P19" s="123">
        <f t="shared" si="20"/>
        <v>0</v>
      </c>
      <c r="Q19" s="122"/>
      <c r="R19" s="121">
        <f t="shared" ref="R19:Z19" si="21">R7</f>
        <v>0</v>
      </c>
      <c r="S19" s="122">
        <f t="shared" si="21"/>
        <v>0.42121341295695103</v>
      </c>
      <c r="T19" s="122">
        <f t="shared" si="21"/>
        <v>0.86407258675626075</v>
      </c>
      <c r="U19" s="122">
        <f t="shared" si="21"/>
        <v>1.3134079488926751</v>
      </c>
      <c r="V19" s="122">
        <f t="shared" si="21"/>
        <v>1.6791856003829628</v>
      </c>
      <c r="W19" s="122">
        <f t="shared" si="21"/>
        <v>2.2478010412000011</v>
      </c>
      <c r="X19" s="122">
        <f t="shared" si="21"/>
        <v>2.9798761514764998</v>
      </c>
      <c r="Y19" s="122">
        <f t="shared" si="21"/>
        <v>3.3795444187045662</v>
      </c>
      <c r="Z19" s="122">
        <f t="shared" si="21"/>
        <v>1.8621224449536071</v>
      </c>
      <c r="AA19" s="124">
        <f t="shared" ref="AA19:BR19" si="22">AA7</f>
        <v>0</v>
      </c>
      <c r="AB19" s="122">
        <f t="shared" si="22"/>
        <v>0.41231056256176812</v>
      </c>
      <c r="AC19" s="122">
        <f t="shared" si="22"/>
        <v>0.94074438611133981</v>
      </c>
      <c r="AD19" s="122">
        <f t="shared" si="22"/>
        <v>1.471393896956217</v>
      </c>
      <c r="AE19" s="122">
        <f t="shared" si="22"/>
        <v>1.8303005217723129</v>
      </c>
      <c r="AF19" s="122">
        <f t="shared" si="22"/>
        <v>2.459674775249769</v>
      </c>
      <c r="AG19" s="122">
        <f t="shared" si="22"/>
        <v>2.9266021253323795</v>
      </c>
      <c r="AH19" s="122">
        <f t="shared" si="22"/>
        <v>3.4402034823539145</v>
      </c>
      <c r="AI19" s="122">
        <f t="shared" si="22"/>
        <v>3.7242448899072143</v>
      </c>
      <c r="AJ19" s="124">
        <f t="shared" si="22"/>
        <v>0</v>
      </c>
      <c r="AK19" s="122">
        <f t="shared" si="22"/>
        <v>0.43011626335213399</v>
      </c>
      <c r="AL19" s="122">
        <f t="shared" si="22"/>
        <v>0.78740078740118169</v>
      </c>
      <c r="AM19" s="122">
        <f t="shared" si="22"/>
        <v>1.1554220008291332</v>
      </c>
      <c r="AN19" s="122">
        <f t="shared" si="22"/>
        <v>1.5280706789936127</v>
      </c>
      <c r="AO19" s="122">
        <f t="shared" si="22"/>
        <v>2.0359273071502333</v>
      </c>
      <c r="AP19" s="122">
        <f t="shared" si="22"/>
        <v>3.03315017762062</v>
      </c>
      <c r="AQ19" s="122">
        <f t="shared" si="22"/>
        <v>3.318885355055218</v>
      </c>
      <c r="AR19" s="123">
        <f t="shared" si="22"/>
        <v>0</v>
      </c>
      <c r="AS19" s="125"/>
      <c r="AT19" s="122"/>
      <c r="AU19" s="122"/>
      <c r="AV19" s="122"/>
      <c r="AW19" s="122"/>
      <c r="AX19" s="122"/>
      <c r="AY19" s="122"/>
      <c r="AZ19" s="122"/>
      <c r="BA19" s="123"/>
      <c r="BB19" s="122">
        <f t="shared" si="22"/>
        <v>0</v>
      </c>
      <c r="BC19" s="122">
        <f t="shared" si="22"/>
        <v>0.17000000000000171</v>
      </c>
      <c r="BD19" s="122">
        <f t="shared" si="22"/>
        <v>0.88500000000000156</v>
      </c>
      <c r="BE19" s="122">
        <f t="shared" si="22"/>
        <v>2.1650000000000027</v>
      </c>
      <c r="BF19" s="122">
        <f t="shared" si="22"/>
        <v>3.3500000000000014</v>
      </c>
      <c r="BG19" s="122">
        <f t="shared" si="22"/>
        <v>6.0500000000000007</v>
      </c>
      <c r="BH19" s="122">
        <f t="shared" si="22"/>
        <v>8.5650000000000013</v>
      </c>
      <c r="BI19" s="122">
        <f t="shared" si="22"/>
        <v>11.835000000000001</v>
      </c>
      <c r="BJ19" s="123">
        <f t="shared" si="22"/>
        <v>13.869999999999997</v>
      </c>
      <c r="BK19" s="122">
        <f t="shared" si="22"/>
        <v>0</v>
      </c>
      <c r="BL19" s="122">
        <f t="shared" si="22"/>
        <v>0.18500000000000227</v>
      </c>
      <c r="BM19" s="122">
        <f t="shared" si="22"/>
        <v>0.62000000000000099</v>
      </c>
      <c r="BN19" s="122">
        <f t="shared" si="22"/>
        <v>1.3349999999999973</v>
      </c>
      <c r="BO19" s="122">
        <f t="shared" si="22"/>
        <v>2.3350000000000009</v>
      </c>
      <c r="BP19" s="122">
        <f t="shared" si="22"/>
        <v>4.1449999999999996</v>
      </c>
      <c r="BQ19" s="122">
        <f t="shared" si="22"/>
        <v>9.1999999999999993</v>
      </c>
      <c r="BR19" s="122">
        <f t="shared" si="22"/>
        <v>11.015000000000001</v>
      </c>
      <c r="BS19" s="123"/>
      <c r="BT19" s="11"/>
      <c r="BU19" s="11"/>
      <c r="BV19" s="11"/>
      <c r="BW19" s="11"/>
      <c r="BX19" s="11"/>
      <c r="BY19" s="11"/>
      <c r="BZ19" s="11"/>
      <c r="CA19" s="11"/>
      <c r="CB19" s="9"/>
    </row>
    <row r="20" spans="1:80" x14ac:dyDescent="0.25">
      <c r="A20" s="90" t="s">
        <v>4</v>
      </c>
      <c r="B20" s="101">
        <v>0</v>
      </c>
      <c r="C20" s="90" t="s">
        <v>0</v>
      </c>
      <c r="D20" s="90">
        <v>6.7</v>
      </c>
      <c r="E20" s="91" t="s">
        <v>1</v>
      </c>
      <c r="F20" s="92">
        <v>0.05</v>
      </c>
      <c r="G20" s="93">
        <v>100</v>
      </c>
      <c r="H20" s="94">
        <v>14.731862671698385</v>
      </c>
      <c r="I20" s="94">
        <f t="shared" si="5"/>
        <v>10.217586955668489</v>
      </c>
      <c r="J20" s="93">
        <f>MAX(N20:P20)-I20</f>
        <v>1.4901671153248639</v>
      </c>
      <c r="K20" s="94">
        <f>I20-MIN(N20:P20)</f>
        <v>0.66763278488353883</v>
      </c>
      <c r="L20" s="95">
        <f t="shared" si="6"/>
        <v>0.97380269480473747</v>
      </c>
      <c r="M20" s="96">
        <f>1-(1-L20)*(COUNT($U$2:$Z$2)-1)/(COUNT($U$2:$Z$2)-1-1)</f>
        <v>0.96725336850592181</v>
      </c>
      <c r="N20" s="97">
        <f t="shared" si="7"/>
        <v>9.5499541707849502</v>
      </c>
      <c r="O20" s="5">
        <f t="shared" si="8"/>
        <v>11.707754070993353</v>
      </c>
      <c r="P20" s="12">
        <f t="shared" si="9"/>
        <v>9.6359687365084188</v>
      </c>
      <c r="Q20" s="5"/>
      <c r="R20" s="97">
        <f t="shared" ref="R20:Z26" si="23">AVERAGE(AA20,AJ20,AS20)</f>
        <v>0</v>
      </c>
      <c r="S20" s="5">
        <f t="shared" si="23"/>
        <v>0</v>
      </c>
      <c r="T20" s="5">
        <f t="shared" si="23"/>
        <v>0.46019399307575776</v>
      </c>
      <c r="U20" s="5">
        <f t="shared" si="23"/>
        <v>0.79466016243343729</v>
      </c>
      <c r="V20" s="5">
        <f t="shared" si="23"/>
        <v>1.2008745041501974</v>
      </c>
      <c r="W20" s="5">
        <f t="shared" si="23"/>
        <v>1.6007493065005693</v>
      </c>
      <c r="X20" s="5">
        <f t="shared" si="23"/>
        <v>2.0491030142012066</v>
      </c>
      <c r="Y20" s="5">
        <f t="shared" si="23"/>
        <v>2.416514529791693</v>
      </c>
      <c r="Z20" s="12">
        <f t="shared" si="23"/>
        <v>3.3113337400010572</v>
      </c>
      <c r="AA20" s="97">
        <f t="shared" ref="AA20:AP22" si="24">SQRT(BB20)</f>
        <v>0</v>
      </c>
      <c r="AB20" s="5">
        <f t="shared" si="24"/>
        <v>0</v>
      </c>
      <c r="AC20" s="5">
        <f t="shared" si="24"/>
        <v>0.31622776601683805</v>
      </c>
      <c r="AD20" s="5">
        <f t="shared" si="24"/>
        <v>0.7745966692414834</v>
      </c>
      <c r="AE20" s="5">
        <f t="shared" si="24"/>
        <v>1.1532562594670797</v>
      </c>
      <c r="AF20" s="5">
        <f t="shared" si="24"/>
        <v>1.5588457268119895</v>
      </c>
      <c r="AG20" s="5">
        <f t="shared" si="24"/>
        <v>2.0248456731316584</v>
      </c>
      <c r="AH20" s="5">
        <f t="shared" si="24"/>
        <v>2.4494897427831779</v>
      </c>
      <c r="AI20" s="12">
        <f t="shared" si="24"/>
        <v>3.4394767043839676</v>
      </c>
      <c r="AJ20" s="97">
        <f t="shared" si="24"/>
        <v>0</v>
      </c>
      <c r="AK20" s="5">
        <f t="shared" si="24"/>
        <v>0</v>
      </c>
      <c r="AL20" s="5">
        <f t="shared" si="24"/>
        <v>0.5744562646538014</v>
      </c>
      <c r="AM20" s="5">
        <f t="shared" si="24"/>
        <v>0.85440037453175333</v>
      </c>
      <c r="AN20" s="5">
        <f t="shared" si="24"/>
        <v>1.2369316876852987</v>
      </c>
      <c r="AO20" s="5">
        <f t="shared" si="24"/>
        <v>1.6309506430300091</v>
      </c>
      <c r="AP20" s="5">
        <f t="shared" si="24"/>
        <v>2.0248456731316589</v>
      </c>
      <c r="AQ20" s="5">
        <f t="shared" ref="AQ20:BA22" si="25">SQRT(BR20)</f>
        <v>2.3302360395462087</v>
      </c>
      <c r="AR20" s="12">
        <f t="shared" si="25"/>
        <v>3.0594117081556709</v>
      </c>
      <c r="AS20" s="5">
        <f t="shared" si="25"/>
        <v>0</v>
      </c>
      <c r="AT20" s="5">
        <f t="shared" si="25"/>
        <v>0</v>
      </c>
      <c r="AU20" s="5">
        <f t="shared" si="25"/>
        <v>0.48989794855663404</v>
      </c>
      <c r="AV20" s="5">
        <f t="shared" si="25"/>
        <v>0.75498344352707514</v>
      </c>
      <c r="AW20" s="5">
        <f t="shared" si="25"/>
        <v>1.2124355652982137</v>
      </c>
      <c r="AX20" s="5">
        <f t="shared" si="25"/>
        <v>1.6124515496597092</v>
      </c>
      <c r="AY20" s="5">
        <f t="shared" si="25"/>
        <v>2.0976176963403028</v>
      </c>
      <c r="AZ20" s="5">
        <f t="shared" si="25"/>
        <v>2.4698178070456933</v>
      </c>
      <c r="BA20" s="12">
        <f t="shared" si="25"/>
        <v>3.4351128074635335</v>
      </c>
      <c r="BB20" s="11">
        <v>0</v>
      </c>
      <c r="BC20" s="11">
        <v>0</v>
      </c>
      <c r="BD20" s="11">
        <v>0.10000000000000009</v>
      </c>
      <c r="BE20" s="11">
        <v>0.60000000000000009</v>
      </c>
      <c r="BF20" s="11">
        <v>1.33</v>
      </c>
      <c r="BG20" s="11">
        <v>2.4299999999999997</v>
      </c>
      <c r="BH20" s="11">
        <v>4.0999999999999996</v>
      </c>
      <c r="BI20" s="11">
        <v>6</v>
      </c>
      <c r="BJ20" s="9">
        <v>11.83</v>
      </c>
      <c r="BK20" s="11">
        <v>0</v>
      </c>
      <c r="BL20" s="11">
        <v>0</v>
      </c>
      <c r="BM20" s="11">
        <v>0.32999999999999829</v>
      </c>
      <c r="BN20" s="11">
        <v>0.73000000000000043</v>
      </c>
      <c r="BO20" s="11">
        <v>1.5300000000000011</v>
      </c>
      <c r="BP20" s="11">
        <v>2.66</v>
      </c>
      <c r="BQ20" s="11">
        <v>4.1000000000000014</v>
      </c>
      <c r="BR20" s="11">
        <v>5.43</v>
      </c>
      <c r="BS20" s="9">
        <v>9.36</v>
      </c>
      <c r="BT20" s="11">
        <v>0</v>
      </c>
      <c r="BU20" s="11">
        <v>0</v>
      </c>
      <c r="BV20" s="11">
        <v>0.23999999999999844</v>
      </c>
      <c r="BW20" s="11">
        <v>0.57000000000000028</v>
      </c>
      <c r="BX20" s="11">
        <v>1.4699999999999989</v>
      </c>
      <c r="BY20" s="11">
        <v>2.5999999999999979</v>
      </c>
      <c r="BZ20" s="11">
        <v>4.3999999999999986</v>
      </c>
      <c r="CA20" s="11">
        <v>6.0999999999999979</v>
      </c>
      <c r="CB20" s="9">
        <v>11.8</v>
      </c>
    </row>
    <row r="21" spans="1:80" x14ac:dyDescent="0.25">
      <c r="A21" s="90" t="s">
        <v>4</v>
      </c>
      <c r="B21" s="101">
        <v>0</v>
      </c>
      <c r="C21" s="90" t="s">
        <v>0</v>
      </c>
      <c r="D21" s="90">
        <v>6.7</v>
      </c>
      <c r="E21" s="91" t="s">
        <v>1</v>
      </c>
      <c r="F21" s="92">
        <v>0.2</v>
      </c>
      <c r="G21" s="93">
        <v>76.055555555555557</v>
      </c>
      <c r="H21" s="94">
        <v>3.8813418832685742</v>
      </c>
      <c r="I21" s="94">
        <f t="shared" si="5"/>
        <v>8.4378182490917268</v>
      </c>
      <c r="J21" s="93">
        <f>MAX(N21:P21)-I21</f>
        <v>6.5862496981553775E-2</v>
      </c>
      <c r="K21" s="94">
        <f>I21-MIN(N21:P21)</f>
        <v>5.3459974458540671E-2</v>
      </c>
      <c r="L21" s="95">
        <f t="shared" si="6"/>
        <v>0.99712873372468136</v>
      </c>
      <c r="M21" s="96">
        <f>1-(1-L21)*(COUNT($U$2:$Z$2)-1)/(COUNT($U$2:$Z$2)-1-1)</f>
        <v>0.99641091715585173</v>
      </c>
      <c r="N21" s="97">
        <f t="shared" si="7"/>
        <v>8.5036807460732806</v>
      </c>
      <c r="O21" s="5">
        <f t="shared" si="8"/>
        <v>8.3864523588295672</v>
      </c>
      <c r="P21" s="12">
        <f t="shared" si="9"/>
        <v>8.3843582746331862</v>
      </c>
      <c r="Q21" s="5"/>
      <c r="R21" s="97">
        <f t="shared" si="23"/>
        <v>0</v>
      </c>
      <c r="S21" s="5">
        <f t="shared" si="23"/>
        <v>0</v>
      </c>
      <c r="T21" s="5">
        <f t="shared" si="23"/>
        <v>0.55164741567737807</v>
      </c>
      <c r="U21" s="5">
        <f t="shared" si="23"/>
        <v>1.0041271009099626</v>
      </c>
      <c r="V21" s="5">
        <f t="shared" si="23"/>
        <v>1.5691553641992162</v>
      </c>
      <c r="W21" s="5">
        <f t="shared" si="23"/>
        <v>2.1906475243634582</v>
      </c>
      <c r="X21" s="5">
        <f t="shared" si="23"/>
        <v>2.7224523206968421</v>
      </c>
      <c r="Y21" s="5">
        <f t="shared" si="23"/>
        <v>3.2558339085250552</v>
      </c>
      <c r="Z21" s="12">
        <f t="shared" si="23"/>
        <v>4.0218407188840244</v>
      </c>
      <c r="AA21" s="97">
        <f t="shared" si="24"/>
        <v>0</v>
      </c>
      <c r="AB21" s="5">
        <f t="shared" si="24"/>
        <v>0</v>
      </c>
      <c r="AC21" s="5">
        <f t="shared" si="24"/>
        <v>0.47958315233127147</v>
      </c>
      <c r="AD21" s="5">
        <f t="shared" si="24"/>
        <v>1.0488088481701514</v>
      </c>
      <c r="AE21" s="5">
        <f t="shared" si="24"/>
        <v>1.51657508881031</v>
      </c>
      <c r="AF21" s="5">
        <f t="shared" si="24"/>
        <v>2.1748563170931545</v>
      </c>
      <c r="AG21" s="5">
        <f t="shared" si="24"/>
        <v>2.7258026340878021</v>
      </c>
      <c r="AH21" s="5">
        <f t="shared" si="24"/>
        <v>3.2202484376209237</v>
      </c>
      <c r="AI21" s="12">
        <f t="shared" si="24"/>
        <v>4.0124805295477763</v>
      </c>
      <c r="AJ21" s="97">
        <f t="shared" si="24"/>
        <v>0</v>
      </c>
      <c r="AK21" s="5">
        <f t="shared" si="24"/>
        <v>0</v>
      </c>
      <c r="AL21" s="5">
        <f t="shared" si="24"/>
        <v>0.65574385243019984</v>
      </c>
      <c r="AM21" s="5">
        <f t="shared" si="24"/>
        <v>1.0148891565092217</v>
      </c>
      <c r="AN21" s="5">
        <f t="shared" si="24"/>
        <v>1.7521415467935233</v>
      </c>
      <c r="AO21" s="5">
        <f t="shared" si="24"/>
        <v>2.2360679774997898</v>
      </c>
      <c r="AP21" s="5">
        <f t="shared" si="24"/>
        <v>2.7694764848252462</v>
      </c>
      <c r="AQ21" s="5">
        <f t="shared" si="25"/>
        <v>3.3316662497915366</v>
      </c>
      <c r="AR21" s="12">
        <f t="shared" si="25"/>
        <v>4.1109609582188931</v>
      </c>
      <c r="AS21" s="5">
        <f t="shared" si="25"/>
        <v>0</v>
      </c>
      <c r="AT21" s="5">
        <f t="shared" si="25"/>
        <v>0</v>
      </c>
      <c r="AU21" s="5">
        <f t="shared" si="25"/>
        <v>0.5196152422706628</v>
      </c>
      <c r="AV21" s="5">
        <f t="shared" si="25"/>
        <v>0.94868329805051488</v>
      </c>
      <c r="AW21" s="5">
        <f t="shared" si="25"/>
        <v>1.438749456993816</v>
      </c>
      <c r="AX21" s="5">
        <f t="shared" si="25"/>
        <v>2.1610182784974312</v>
      </c>
      <c r="AY21" s="5">
        <f t="shared" si="25"/>
        <v>2.6720778431774774</v>
      </c>
      <c r="AZ21" s="5">
        <f t="shared" si="25"/>
        <v>3.2155870381627052</v>
      </c>
      <c r="BA21" s="12">
        <f t="shared" si="25"/>
        <v>3.9420806688854051</v>
      </c>
      <c r="BB21" s="11">
        <v>0</v>
      </c>
      <c r="BC21" s="11">
        <v>0</v>
      </c>
      <c r="BD21" s="11">
        <v>0.22999999999999954</v>
      </c>
      <c r="BE21" s="11">
        <v>1.0999999999999996</v>
      </c>
      <c r="BF21" s="11">
        <v>2.2999999999999998</v>
      </c>
      <c r="BG21" s="11">
        <v>4.7300000000000004</v>
      </c>
      <c r="BH21" s="11">
        <v>7.43</v>
      </c>
      <c r="BI21" s="11">
        <v>10.37</v>
      </c>
      <c r="BJ21" s="9">
        <v>16.100000000000001</v>
      </c>
      <c r="BK21" s="11">
        <v>0</v>
      </c>
      <c r="BL21" s="11">
        <v>0</v>
      </c>
      <c r="BM21" s="11">
        <v>0.42999999999999972</v>
      </c>
      <c r="BN21" s="11">
        <v>1.0299999999999994</v>
      </c>
      <c r="BO21" s="11">
        <v>3.0700000000000003</v>
      </c>
      <c r="BP21" s="11">
        <v>5</v>
      </c>
      <c r="BQ21" s="11">
        <v>7.6700000000000017</v>
      </c>
      <c r="BR21" s="11">
        <v>11.100000000000001</v>
      </c>
      <c r="BS21" s="9">
        <v>16.899999999999999</v>
      </c>
      <c r="BT21" s="11">
        <v>0</v>
      </c>
      <c r="BU21" s="11">
        <v>0</v>
      </c>
      <c r="BV21" s="11">
        <v>0.26999999999999957</v>
      </c>
      <c r="BW21" s="11">
        <v>0.90000000000000213</v>
      </c>
      <c r="BX21" s="11">
        <v>2.0700000000000003</v>
      </c>
      <c r="BY21" s="11">
        <v>4.6700000000000017</v>
      </c>
      <c r="BZ21" s="11">
        <v>7.1400000000000006</v>
      </c>
      <c r="CA21" s="11">
        <v>10.34</v>
      </c>
      <c r="CB21" s="9">
        <v>15.540000000000003</v>
      </c>
    </row>
    <row r="22" spans="1:80" x14ac:dyDescent="0.25">
      <c r="A22" s="102" t="s">
        <v>4</v>
      </c>
      <c r="B22" s="103">
        <v>0</v>
      </c>
      <c r="C22" s="102" t="s">
        <v>0</v>
      </c>
      <c r="D22" s="102">
        <v>6.7</v>
      </c>
      <c r="E22" s="104" t="s">
        <v>1</v>
      </c>
      <c r="F22" s="105">
        <v>0.35</v>
      </c>
      <c r="G22" s="106">
        <v>75.833333333333343</v>
      </c>
      <c r="H22" s="107">
        <v>2.7738861628488718</v>
      </c>
      <c r="I22" s="107">
        <f t="shared" si="5"/>
        <v>6.4543853208847386</v>
      </c>
      <c r="J22" s="106">
        <f>MAX(N22:P22)-I22</f>
        <v>0.28509624269048839</v>
      </c>
      <c r="K22" s="107">
        <f>I22-MIN(N22:P22)</f>
        <v>0.21181671560937776</v>
      </c>
      <c r="L22" s="108">
        <f t="shared" si="6"/>
        <v>0.99543424629986543</v>
      </c>
      <c r="M22" s="109">
        <f>1-(1-L22)*(COUNT($U$2:$Z$2)-1)/(COUNT($U$2:$Z$2)-1-1)</f>
        <v>0.99429280787483176</v>
      </c>
      <c r="N22" s="110">
        <f t="shared" si="7"/>
        <v>6.3732637152346197</v>
      </c>
      <c r="O22" s="6">
        <f t="shared" si="8"/>
        <v>6.2425686052753608</v>
      </c>
      <c r="P22" s="20">
        <f t="shared" si="9"/>
        <v>6.739481563575227</v>
      </c>
      <c r="Q22" s="5"/>
      <c r="R22" s="110">
        <f t="shared" si="23"/>
        <v>0</v>
      </c>
      <c r="S22" s="6">
        <f t="shared" si="23"/>
        <v>0</v>
      </c>
      <c r="T22" s="6">
        <f t="shared" si="23"/>
        <v>0.6175630876554431</v>
      </c>
      <c r="U22" s="6">
        <f t="shared" si="23"/>
        <v>1.1490442511201284</v>
      </c>
      <c r="V22" s="6">
        <f t="shared" si="23"/>
        <v>1.8819625285424346</v>
      </c>
      <c r="W22" s="6">
        <f t="shared" si="23"/>
        <v>2.5551694156195297</v>
      </c>
      <c r="X22" s="6">
        <f t="shared" si="23"/>
        <v>3.2929085528159074</v>
      </c>
      <c r="Y22" s="6">
        <f t="shared" si="23"/>
        <v>4.0821413080183566</v>
      </c>
      <c r="Z22" s="20">
        <f t="shared" si="23"/>
        <v>5.0793003262133736</v>
      </c>
      <c r="AA22" s="110">
        <f>SQRT(BB22)</f>
        <v>0</v>
      </c>
      <c r="AB22" s="6">
        <f t="shared" si="24"/>
        <v>0</v>
      </c>
      <c r="AC22" s="6">
        <f t="shared" si="24"/>
        <v>0.67823299831252681</v>
      </c>
      <c r="AD22" s="6">
        <f t="shared" si="24"/>
        <v>1.2247448713915889</v>
      </c>
      <c r="AE22" s="6">
        <f t="shared" si="24"/>
        <v>2.1047565179849186</v>
      </c>
      <c r="AF22" s="6">
        <f t="shared" si="24"/>
        <v>2.6324893162176366</v>
      </c>
      <c r="AG22" s="6">
        <f t="shared" si="24"/>
        <v>3.3555923471125033</v>
      </c>
      <c r="AH22" s="6">
        <f t="shared" si="24"/>
        <v>4.1388404173149755</v>
      </c>
      <c r="AI22" s="20">
        <f t="shared" si="24"/>
        <v>5.2848841046895245</v>
      </c>
      <c r="AJ22" s="110">
        <f>SQRT(BK22)</f>
        <v>0</v>
      </c>
      <c r="AK22" s="6">
        <f t="shared" si="24"/>
        <v>0</v>
      </c>
      <c r="AL22" s="6">
        <f t="shared" si="24"/>
        <v>0.57445626465380295</v>
      </c>
      <c r="AM22" s="6">
        <f t="shared" si="24"/>
        <v>1.1269427669584644</v>
      </c>
      <c r="AN22" s="6">
        <f t="shared" si="24"/>
        <v>1.7804493814764855</v>
      </c>
      <c r="AO22" s="6">
        <f t="shared" si="24"/>
        <v>2.5632011235952592</v>
      </c>
      <c r="AP22" s="6">
        <f t="shared" si="24"/>
        <v>3.3719430600174731</v>
      </c>
      <c r="AQ22" s="6">
        <f t="shared" si="25"/>
        <v>4.1833001326703778</v>
      </c>
      <c r="AR22" s="20">
        <f t="shared" si="25"/>
        <v>5.1156622249714649</v>
      </c>
      <c r="AS22" s="6">
        <f>SQRT(BT22)</f>
        <v>0</v>
      </c>
      <c r="AT22" s="6">
        <f t="shared" si="25"/>
        <v>0</v>
      </c>
      <c r="AU22" s="6">
        <f t="shared" si="25"/>
        <v>0.59999999999999953</v>
      </c>
      <c r="AV22" s="6">
        <f t="shared" si="25"/>
        <v>1.0954451150103319</v>
      </c>
      <c r="AW22" s="6">
        <f t="shared" si="25"/>
        <v>1.7606816861659003</v>
      </c>
      <c r="AX22" s="6">
        <f t="shared" si="25"/>
        <v>2.4698178070456933</v>
      </c>
      <c r="AY22" s="6">
        <f t="shared" si="25"/>
        <v>3.1511902513177459</v>
      </c>
      <c r="AZ22" s="6">
        <f t="shared" si="25"/>
        <v>3.9242833740697165</v>
      </c>
      <c r="BA22" s="20">
        <f t="shared" si="25"/>
        <v>4.8373546489791295</v>
      </c>
      <c r="BB22" s="19">
        <v>0</v>
      </c>
      <c r="BC22" s="19">
        <v>0</v>
      </c>
      <c r="BD22" s="19">
        <v>0.45999999999999996</v>
      </c>
      <c r="BE22" s="19">
        <v>1.5</v>
      </c>
      <c r="BF22" s="19">
        <v>4.43</v>
      </c>
      <c r="BG22" s="19">
        <v>6.93</v>
      </c>
      <c r="BH22" s="19">
        <v>11.26</v>
      </c>
      <c r="BI22" s="19">
        <v>17.130000000000003</v>
      </c>
      <c r="BJ22" s="18">
        <v>27.93</v>
      </c>
      <c r="BK22" s="19">
        <v>0</v>
      </c>
      <c r="BL22" s="19">
        <v>0</v>
      </c>
      <c r="BM22" s="19">
        <v>0.33000000000000007</v>
      </c>
      <c r="BN22" s="19">
        <v>1.2699999999999996</v>
      </c>
      <c r="BO22" s="19">
        <v>3.17</v>
      </c>
      <c r="BP22" s="19">
        <v>6.57</v>
      </c>
      <c r="BQ22" s="19">
        <v>11.370000000000001</v>
      </c>
      <c r="BR22" s="19">
        <v>17.5</v>
      </c>
      <c r="BS22" s="18">
        <v>26.17</v>
      </c>
      <c r="BT22" s="19">
        <v>0</v>
      </c>
      <c r="BU22" s="19">
        <v>0</v>
      </c>
      <c r="BV22" s="19">
        <v>0.35999999999999943</v>
      </c>
      <c r="BW22" s="19">
        <v>1.1999999999999993</v>
      </c>
      <c r="BX22" s="19">
        <v>3.0999999999999979</v>
      </c>
      <c r="BY22" s="19">
        <v>6.0999999999999979</v>
      </c>
      <c r="BZ22" s="19">
        <v>9.93</v>
      </c>
      <c r="CA22" s="19">
        <v>15.399999999999999</v>
      </c>
      <c r="CB22" s="18">
        <v>23.4</v>
      </c>
    </row>
    <row r="23" spans="1:80" x14ac:dyDescent="0.25">
      <c r="A23" s="111" t="s">
        <v>4</v>
      </c>
      <c r="B23" s="112">
        <v>5</v>
      </c>
      <c r="C23" s="111" t="s">
        <v>0</v>
      </c>
      <c r="D23" s="111">
        <v>6.7</v>
      </c>
      <c r="E23" s="113" t="s">
        <v>1</v>
      </c>
      <c r="F23" s="114">
        <v>0</v>
      </c>
      <c r="G23" s="115">
        <f t="shared" ref="G23:P23" si="26">G8</f>
        <v>80.777777777777771</v>
      </c>
      <c r="H23" s="116">
        <f t="shared" si="26"/>
        <v>0.1924500897298741</v>
      </c>
      <c r="I23" s="117">
        <f t="shared" si="26"/>
        <v>6.6475855171791931</v>
      </c>
      <c r="J23" s="118">
        <f t="shared" si="26"/>
        <v>0.45849669496511769</v>
      </c>
      <c r="K23" s="117">
        <f t="shared" si="26"/>
        <v>0.50553575277676988</v>
      </c>
      <c r="L23" s="119">
        <f t="shared" si="26"/>
        <v>0.99457449421692323</v>
      </c>
      <c r="M23" s="120">
        <f t="shared" si="26"/>
        <v>0.9932181177711541</v>
      </c>
      <c r="N23" s="121">
        <f t="shared" si="26"/>
        <v>6.1420497644024232</v>
      </c>
      <c r="O23" s="122">
        <f t="shared" si="26"/>
        <v>6.748771754555694</v>
      </c>
      <c r="P23" s="123">
        <f t="shared" si="26"/>
        <v>7.1060822121443108</v>
      </c>
      <c r="Q23" s="123"/>
      <c r="R23" s="121">
        <f t="shared" ref="R23:CB23" si="27">R8</f>
        <v>0</v>
      </c>
      <c r="S23" s="122">
        <f t="shared" si="27"/>
        <v>0</v>
      </c>
      <c r="T23" s="122">
        <f t="shared" si="27"/>
        <v>0.75716995962538547</v>
      </c>
      <c r="U23" s="122">
        <f t="shared" si="27"/>
        <v>1.2502285928200327</v>
      </c>
      <c r="V23" s="122">
        <f t="shared" si="27"/>
        <v>2.0524390252745071</v>
      </c>
      <c r="W23" s="122">
        <f t="shared" si="27"/>
        <v>2.662646326060178</v>
      </c>
      <c r="X23" s="122">
        <f t="shared" si="27"/>
        <v>3.3415646454109251</v>
      </c>
      <c r="Y23" s="122">
        <f t="shared" si="27"/>
        <v>4.130107708582174</v>
      </c>
      <c r="Z23" s="122">
        <f t="shared" si="27"/>
        <v>5.1043475905790316</v>
      </c>
      <c r="AA23" s="124">
        <f t="shared" si="27"/>
        <v>0</v>
      </c>
      <c r="AB23" s="122">
        <f t="shared" si="27"/>
        <v>0</v>
      </c>
      <c r="AC23" s="122">
        <f t="shared" si="27"/>
        <v>0.6324555320336761</v>
      </c>
      <c r="AD23" s="122">
        <f t="shared" si="27"/>
        <v>1.1832159566199234</v>
      </c>
      <c r="AE23" s="122">
        <f t="shared" si="27"/>
        <v>1.9924858845171276</v>
      </c>
      <c r="AF23" s="122">
        <f t="shared" si="27"/>
        <v>2.613426869074396</v>
      </c>
      <c r="AG23" s="122">
        <f t="shared" si="27"/>
        <v>3.3271609519228256</v>
      </c>
      <c r="AH23" s="122">
        <f t="shared" si="27"/>
        <v>4.1868842830916648</v>
      </c>
      <c r="AI23" s="122">
        <f t="shared" si="27"/>
        <v>5.3572380943915494</v>
      </c>
      <c r="AJ23" s="124">
        <f t="shared" si="27"/>
        <v>0</v>
      </c>
      <c r="AK23" s="122">
        <f t="shared" si="27"/>
        <v>0</v>
      </c>
      <c r="AL23" s="122">
        <f t="shared" si="27"/>
        <v>0.72801098892805138</v>
      </c>
      <c r="AM23" s="122">
        <f t="shared" si="27"/>
        <v>1.1532562594670797</v>
      </c>
      <c r="AN23" s="122">
        <f t="shared" si="27"/>
        <v>1.9899748742132397</v>
      </c>
      <c r="AO23" s="122">
        <f t="shared" si="27"/>
        <v>2.5942243542145693</v>
      </c>
      <c r="AP23" s="122">
        <f t="shared" si="27"/>
        <v>3.3211443810831227</v>
      </c>
      <c r="AQ23" s="122">
        <f t="shared" si="27"/>
        <v>4.0249223594996222</v>
      </c>
      <c r="AR23" s="123">
        <f t="shared" si="27"/>
        <v>4.9558046773455464</v>
      </c>
      <c r="AS23" s="125">
        <f t="shared" si="27"/>
        <v>0</v>
      </c>
      <c r="AT23" s="122">
        <f t="shared" si="27"/>
        <v>0</v>
      </c>
      <c r="AU23" s="122">
        <f t="shared" si="27"/>
        <v>0.91104335791442892</v>
      </c>
      <c r="AV23" s="122">
        <f t="shared" si="27"/>
        <v>1.4142135623730951</v>
      </c>
      <c r="AW23" s="122">
        <f t="shared" si="27"/>
        <v>2.1748563170931545</v>
      </c>
      <c r="AX23" s="122">
        <f t="shared" si="27"/>
        <v>2.7802877548915688</v>
      </c>
      <c r="AY23" s="122">
        <f t="shared" si="27"/>
        <v>3.3763886032268262</v>
      </c>
      <c r="AZ23" s="122">
        <f t="shared" si="27"/>
        <v>4.1785164831552359</v>
      </c>
      <c r="BA23" s="123">
        <f t="shared" si="27"/>
        <v>5</v>
      </c>
      <c r="BB23" s="122">
        <f t="shared" si="27"/>
        <v>0</v>
      </c>
      <c r="BC23" s="122">
        <f t="shared" si="27"/>
        <v>0</v>
      </c>
      <c r="BD23" s="122">
        <f t="shared" si="27"/>
        <v>0.40000000000000036</v>
      </c>
      <c r="BE23" s="122">
        <f t="shared" si="27"/>
        <v>1.4000000000000004</v>
      </c>
      <c r="BF23" s="122">
        <f t="shared" si="27"/>
        <v>3.9700000000000006</v>
      </c>
      <c r="BG23" s="122">
        <f t="shared" si="27"/>
        <v>6.83</v>
      </c>
      <c r="BH23" s="122">
        <f t="shared" si="27"/>
        <v>11.070000000000002</v>
      </c>
      <c r="BI23" s="122">
        <f t="shared" si="27"/>
        <v>17.53</v>
      </c>
      <c r="BJ23" s="123">
        <f t="shared" si="27"/>
        <v>28.699999999999996</v>
      </c>
      <c r="BK23" s="122">
        <f t="shared" si="27"/>
        <v>0</v>
      </c>
      <c r="BL23" s="122">
        <f t="shared" si="27"/>
        <v>0</v>
      </c>
      <c r="BM23" s="122">
        <f t="shared" si="27"/>
        <v>0.52999999999999936</v>
      </c>
      <c r="BN23" s="122">
        <f t="shared" si="27"/>
        <v>1.33</v>
      </c>
      <c r="BO23" s="122">
        <f t="shared" si="27"/>
        <v>3.9599999999999991</v>
      </c>
      <c r="BP23" s="122">
        <f t="shared" si="27"/>
        <v>6.7299999999999986</v>
      </c>
      <c r="BQ23" s="122">
        <f t="shared" si="27"/>
        <v>11.03</v>
      </c>
      <c r="BR23" s="122">
        <f t="shared" si="27"/>
        <v>16.200000000000003</v>
      </c>
      <c r="BS23" s="123">
        <f t="shared" si="27"/>
        <v>24.559999999999995</v>
      </c>
      <c r="BT23" s="122">
        <f t="shared" si="27"/>
        <v>0</v>
      </c>
      <c r="BU23" s="122">
        <f t="shared" si="27"/>
        <v>0</v>
      </c>
      <c r="BV23" s="122">
        <f t="shared" si="27"/>
        <v>0.82999999999999829</v>
      </c>
      <c r="BW23" s="122">
        <f t="shared" si="27"/>
        <v>2</v>
      </c>
      <c r="BX23" s="122">
        <f t="shared" si="27"/>
        <v>4.7300000000000004</v>
      </c>
      <c r="BY23" s="122">
        <f t="shared" si="27"/>
        <v>7.73</v>
      </c>
      <c r="BZ23" s="122">
        <f t="shared" si="27"/>
        <v>11.399999999999999</v>
      </c>
      <c r="CA23" s="122">
        <f t="shared" si="27"/>
        <v>17.46</v>
      </c>
      <c r="CB23" s="123">
        <f t="shared" si="27"/>
        <v>25</v>
      </c>
    </row>
    <row r="24" spans="1:80" x14ac:dyDescent="0.25">
      <c r="A24" s="90" t="s">
        <v>4</v>
      </c>
      <c r="B24" s="101">
        <v>5</v>
      </c>
      <c r="C24" s="90" t="s">
        <v>0</v>
      </c>
      <c r="D24" s="90">
        <v>6.7</v>
      </c>
      <c r="E24" s="91" t="s">
        <v>1</v>
      </c>
      <c r="F24" s="92">
        <v>0.05</v>
      </c>
      <c r="G24" s="93">
        <v>53.722222222222229</v>
      </c>
      <c r="H24" s="94">
        <v>0.82214714371937803</v>
      </c>
      <c r="I24" s="94">
        <f t="shared" si="5"/>
        <v>5.5474549930988308</v>
      </c>
      <c r="J24" s="93">
        <f>MAX(N24:P24)-I24</f>
        <v>0.37333789419469277</v>
      </c>
      <c r="K24" s="94">
        <f>I24-MIN(N24:P24)</f>
        <v>0.48487461683561506</v>
      </c>
      <c r="L24" s="95">
        <f t="shared" si="6"/>
        <v>0.99294442887862733</v>
      </c>
      <c r="M24" s="96">
        <f>1-(1-L24)*(COUNT($U$2:$Z$2)-1)/(COUNT($U$2:$Z$2)-1-1)</f>
        <v>0.99118053609828416</v>
      </c>
      <c r="N24" s="97">
        <f t="shared" si="7"/>
        <v>5.7147051398144626</v>
      </c>
      <c r="O24" s="5">
        <f t="shared" si="8"/>
        <v>5.9207928872935236</v>
      </c>
      <c r="P24" s="12">
        <f t="shared" si="9"/>
        <v>5.0625803762632158</v>
      </c>
      <c r="Q24" s="5"/>
      <c r="R24" s="97">
        <f t="shared" si="23"/>
        <v>0</v>
      </c>
      <c r="S24" s="5">
        <f t="shared" si="23"/>
        <v>0</v>
      </c>
      <c r="T24" s="5">
        <f t="shared" si="23"/>
        <v>0.6604486500482869</v>
      </c>
      <c r="U24" s="5">
        <f t="shared" si="23"/>
        <v>1.2890486628228013</v>
      </c>
      <c r="V24" s="5">
        <f t="shared" si="23"/>
        <v>2.0725715528725814</v>
      </c>
      <c r="W24" s="5">
        <f t="shared" si="23"/>
        <v>2.8909634187697173</v>
      </c>
      <c r="X24" s="5">
        <f t="shared" si="23"/>
        <v>3.6560361470529599</v>
      </c>
      <c r="Y24" s="5">
        <f t="shared" si="23"/>
        <v>4.6810912923923231</v>
      </c>
      <c r="Z24" s="12">
        <f t="shared" si="23"/>
        <v>5.8356067195625885</v>
      </c>
      <c r="AA24" s="97">
        <f t="shared" ref="AA24:AP26" si="28">SQRT(BB24)</f>
        <v>0</v>
      </c>
      <c r="AB24" s="5">
        <f t="shared" si="28"/>
        <v>0</v>
      </c>
      <c r="AC24" s="5">
        <f t="shared" si="28"/>
        <v>0.6324555320336761</v>
      </c>
      <c r="AD24" s="5">
        <f t="shared" si="28"/>
        <v>1.1958260743101397</v>
      </c>
      <c r="AE24" s="5">
        <f t="shared" si="28"/>
        <v>2.0566963801203135</v>
      </c>
      <c r="AF24" s="5">
        <f t="shared" si="28"/>
        <v>2.8687976575562102</v>
      </c>
      <c r="AG24" s="5">
        <f t="shared" si="28"/>
        <v>3.5818989377144632</v>
      </c>
      <c r="AH24" s="5">
        <f t="shared" si="28"/>
        <v>4.6119410230400826</v>
      </c>
      <c r="AI24" s="12">
        <f t="shared" si="28"/>
        <v>5.6213877290220786</v>
      </c>
      <c r="AJ24" s="97">
        <f t="shared" si="28"/>
        <v>0</v>
      </c>
      <c r="AK24" s="5">
        <f t="shared" si="28"/>
        <v>0</v>
      </c>
      <c r="AL24" s="5">
        <f t="shared" si="28"/>
        <v>0.68556546004010355</v>
      </c>
      <c r="AM24" s="5">
        <f t="shared" si="28"/>
        <v>1.3038404810405295</v>
      </c>
      <c r="AN24" s="5">
        <f t="shared" si="28"/>
        <v>2</v>
      </c>
      <c r="AO24" s="5">
        <f t="shared" si="28"/>
        <v>2.7874719729532709</v>
      </c>
      <c r="AP24" s="5">
        <f t="shared" si="28"/>
        <v>3.5171010790137949</v>
      </c>
      <c r="AQ24" s="5">
        <f t="shared" ref="AQ24:BA26" si="29">SQRT(BR24)</f>
        <v>4.5354161881794264</v>
      </c>
      <c r="AR24" s="12">
        <f t="shared" si="29"/>
        <v>5.5136195008360893</v>
      </c>
      <c r="AS24" s="5">
        <f t="shared" si="29"/>
        <v>0</v>
      </c>
      <c r="AT24" s="5">
        <f t="shared" si="29"/>
        <v>0</v>
      </c>
      <c r="AU24" s="5">
        <f t="shared" si="29"/>
        <v>0.66332495807108094</v>
      </c>
      <c r="AV24" s="5">
        <f t="shared" si="29"/>
        <v>1.3674794331177347</v>
      </c>
      <c r="AW24" s="5">
        <f t="shared" si="29"/>
        <v>2.1610182784974312</v>
      </c>
      <c r="AX24" s="5">
        <f t="shared" si="29"/>
        <v>3.0166206257996713</v>
      </c>
      <c r="AY24" s="5">
        <f t="shared" si="29"/>
        <v>3.8691084244306206</v>
      </c>
      <c r="AZ24" s="5">
        <f t="shared" si="29"/>
        <v>4.8959166659574587</v>
      </c>
      <c r="BA24" s="12">
        <f t="shared" si="29"/>
        <v>6.3718129288295975</v>
      </c>
      <c r="BB24" s="11">
        <v>0</v>
      </c>
      <c r="BC24" s="11">
        <v>0</v>
      </c>
      <c r="BD24" s="11">
        <v>0.40000000000000036</v>
      </c>
      <c r="BE24" s="11">
        <v>1.4299999999999997</v>
      </c>
      <c r="BF24" s="11">
        <v>4.2300000000000004</v>
      </c>
      <c r="BG24" s="11">
        <v>8.2299999999999986</v>
      </c>
      <c r="BH24" s="11">
        <v>12.83</v>
      </c>
      <c r="BI24" s="11">
        <v>21.270000000000003</v>
      </c>
      <c r="BJ24" s="9">
        <v>31.6</v>
      </c>
      <c r="BK24" s="11">
        <v>0</v>
      </c>
      <c r="BL24" s="11">
        <v>0</v>
      </c>
      <c r="BM24" s="11">
        <v>0.46999999999999886</v>
      </c>
      <c r="BN24" s="11">
        <v>1.6999999999999993</v>
      </c>
      <c r="BO24" s="11">
        <v>4</v>
      </c>
      <c r="BP24" s="11">
        <v>7.77</v>
      </c>
      <c r="BQ24" s="11">
        <v>12.370000000000001</v>
      </c>
      <c r="BR24" s="11">
        <v>20.569999999999997</v>
      </c>
      <c r="BS24" s="9">
        <v>30.400000000000002</v>
      </c>
      <c r="BT24" s="11">
        <v>0</v>
      </c>
      <c r="BU24" s="11">
        <v>0</v>
      </c>
      <c r="BV24" s="11">
        <v>0.44000000000000128</v>
      </c>
      <c r="BW24" s="11">
        <v>1.870000000000001</v>
      </c>
      <c r="BX24" s="11">
        <v>4.6700000000000017</v>
      </c>
      <c r="BY24" s="11">
        <v>9.1000000000000014</v>
      </c>
      <c r="BZ24" s="11">
        <v>14.969999999999999</v>
      </c>
      <c r="CA24" s="11">
        <v>23.97</v>
      </c>
      <c r="CB24" s="9">
        <v>40.600000000000009</v>
      </c>
    </row>
    <row r="25" spans="1:80" x14ac:dyDescent="0.25">
      <c r="A25" s="90" t="s">
        <v>4</v>
      </c>
      <c r="B25" s="101">
        <v>5</v>
      </c>
      <c r="C25" s="90" t="s">
        <v>0</v>
      </c>
      <c r="D25" s="90">
        <v>6.7</v>
      </c>
      <c r="E25" s="91" t="s">
        <v>1</v>
      </c>
      <c r="F25" s="92">
        <v>0.2</v>
      </c>
      <c r="G25" s="93">
        <v>65.055555555555557</v>
      </c>
      <c r="H25" s="94">
        <v>5.3860244391628296</v>
      </c>
      <c r="I25" s="94">
        <f t="shared" si="5"/>
        <v>4.8700790355780041</v>
      </c>
      <c r="J25" s="93">
        <f>MAX(N25:P25)-I25</f>
        <v>0.3172561183181184</v>
      </c>
      <c r="K25" s="94">
        <f>I25-MIN(N25:P25)</f>
        <v>0.16804940574630312</v>
      </c>
      <c r="L25" s="95">
        <f t="shared" si="6"/>
        <v>0.99418183429141815</v>
      </c>
      <c r="M25" s="96">
        <f>1-(1-L25)*(COUNT($U$2:$Z$2)-1)/(COUNT($U$2:$Z$2)-1-1)</f>
        <v>0.99272729286427275</v>
      </c>
      <c r="N25" s="97">
        <f t="shared" si="7"/>
        <v>5.1873351538961225</v>
      </c>
      <c r="O25" s="5">
        <f t="shared" si="8"/>
        <v>4.702029629831701</v>
      </c>
      <c r="P25" s="12">
        <f t="shared" si="9"/>
        <v>4.7452749024712757</v>
      </c>
      <c r="Q25" s="5"/>
      <c r="R25" s="97">
        <f t="shared" si="23"/>
        <v>0</v>
      </c>
      <c r="S25" s="5">
        <f t="shared" si="23"/>
        <v>0</v>
      </c>
      <c r="T25" s="5">
        <f t="shared" si="23"/>
        <v>0.59339269651294746</v>
      </c>
      <c r="U25" s="5">
        <f t="shared" si="23"/>
        <v>1.3434771224108548</v>
      </c>
      <c r="V25" s="5">
        <f t="shared" si="23"/>
        <v>2.2601367498203753</v>
      </c>
      <c r="W25" s="5">
        <f t="shared" si="23"/>
        <v>3.215506108162252</v>
      </c>
      <c r="X25" s="5">
        <f t="shared" si="23"/>
        <v>4.128705628648758</v>
      </c>
      <c r="Y25" s="5">
        <f t="shared" si="23"/>
        <v>5.1843308770644176</v>
      </c>
      <c r="Z25" s="12">
        <f t="shared" si="23"/>
        <v>6.5512487700334816</v>
      </c>
      <c r="AA25" s="97">
        <f t="shared" si="28"/>
        <v>0</v>
      </c>
      <c r="AB25" s="5">
        <f t="shared" si="28"/>
        <v>0</v>
      </c>
      <c r="AC25" s="5">
        <f t="shared" si="28"/>
        <v>0.54772255750516674</v>
      </c>
      <c r="AD25" s="5">
        <f t="shared" si="28"/>
        <v>1.4730919862656235</v>
      </c>
      <c r="AE25" s="5">
        <f t="shared" si="28"/>
        <v>2.4372115213907879</v>
      </c>
      <c r="AF25" s="5">
        <f t="shared" si="28"/>
        <v>3.2969683043669074</v>
      </c>
      <c r="AG25" s="5">
        <f t="shared" si="28"/>
        <v>4.1400483088968905</v>
      </c>
      <c r="AH25" s="5">
        <f t="shared" si="28"/>
        <v>5.1613951602255765</v>
      </c>
      <c r="AI25" s="12">
        <f t="shared" si="28"/>
        <v>6.3874877690685246</v>
      </c>
      <c r="AJ25" s="97">
        <f t="shared" si="28"/>
        <v>0</v>
      </c>
      <c r="AK25" s="5">
        <f t="shared" si="28"/>
        <v>0</v>
      </c>
      <c r="AL25" s="5">
        <f t="shared" si="28"/>
        <v>0.60000000000000098</v>
      </c>
      <c r="AM25" s="5">
        <f t="shared" si="28"/>
        <v>1.2767145334803707</v>
      </c>
      <c r="AN25" s="5">
        <f t="shared" si="28"/>
        <v>2.2360679774997902</v>
      </c>
      <c r="AO25" s="5">
        <f t="shared" si="28"/>
        <v>3.2031234756093934</v>
      </c>
      <c r="AP25" s="5">
        <f t="shared" si="28"/>
        <v>4.1472882706655447</v>
      </c>
      <c r="AQ25" s="5">
        <f t="shared" si="29"/>
        <v>5.2564246403805699</v>
      </c>
      <c r="AR25" s="12">
        <f t="shared" si="29"/>
        <v>6.6730802482811491</v>
      </c>
      <c r="AS25" s="5">
        <f t="shared" si="29"/>
        <v>0</v>
      </c>
      <c r="AT25" s="5">
        <f t="shared" si="29"/>
        <v>0</v>
      </c>
      <c r="AU25" s="5">
        <f t="shared" si="29"/>
        <v>0.63245553203367477</v>
      </c>
      <c r="AV25" s="5">
        <f t="shared" si="29"/>
        <v>1.28062484748657</v>
      </c>
      <c r="AW25" s="5">
        <f t="shared" si="29"/>
        <v>2.1071307505705472</v>
      </c>
      <c r="AX25" s="5">
        <f t="shared" si="29"/>
        <v>3.1464265445104544</v>
      </c>
      <c r="AY25" s="5">
        <f t="shared" si="29"/>
        <v>4.0987803063838388</v>
      </c>
      <c r="AZ25" s="5">
        <f t="shared" si="29"/>
        <v>5.1351728305871065</v>
      </c>
      <c r="BA25" s="12">
        <f t="shared" si="29"/>
        <v>6.5931782927507729</v>
      </c>
      <c r="BB25" s="11">
        <v>0</v>
      </c>
      <c r="BC25" s="11">
        <v>0</v>
      </c>
      <c r="BD25" s="11">
        <v>0.30000000000000071</v>
      </c>
      <c r="BE25" s="11">
        <v>2.17</v>
      </c>
      <c r="BF25" s="11">
        <v>5.9399999999999995</v>
      </c>
      <c r="BG25" s="11">
        <v>10.870000000000001</v>
      </c>
      <c r="BH25" s="11">
        <v>17.14</v>
      </c>
      <c r="BI25" s="11">
        <v>26.64</v>
      </c>
      <c r="BJ25" s="9">
        <v>40.799999999999997</v>
      </c>
      <c r="BK25" s="11">
        <v>0</v>
      </c>
      <c r="BL25" s="11">
        <v>0</v>
      </c>
      <c r="BM25" s="11">
        <v>0.36000000000000121</v>
      </c>
      <c r="BN25" s="11">
        <v>1.6300000000000008</v>
      </c>
      <c r="BO25" s="11">
        <v>5.0000000000000018</v>
      </c>
      <c r="BP25" s="11">
        <v>10.26</v>
      </c>
      <c r="BQ25" s="11">
        <v>17.200000000000003</v>
      </c>
      <c r="BR25" s="11">
        <v>27.630000000000003</v>
      </c>
      <c r="BS25" s="9">
        <v>44.53</v>
      </c>
      <c r="BT25" s="11">
        <v>0</v>
      </c>
      <c r="BU25" s="11">
        <v>0</v>
      </c>
      <c r="BV25" s="11">
        <v>0.39999999999999858</v>
      </c>
      <c r="BW25" s="11">
        <v>1.6400000000000006</v>
      </c>
      <c r="BX25" s="11">
        <v>4.4399999999999977</v>
      </c>
      <c r="BY25" s="11">
        <v>9.8999999999999986</v>
      </c>
      <c r="BZ25" s="11">
        <v>16.799999999999997</v>
      </c>
      <c r="CA25" s="11">
        <v>26.369999999999997</v>
      </c>
      <c r="CB25" s="9">
        <v>43.47</v>
      </c>
    </row>
    <row r="26" spans="1:80" x14ac:dyDescent="0.25">
      <c r="A26" s="102" t="s">
        <v>4</v>
      </c>
      <c r="B26" s="103">
        <v>5</v>
      </c>
      <c r="C26" s="102" t="s">
        <v>0</v>
      </c>
      <c r="D26" s="102">
        <v>6.7</v>
      </c>
      <c r="E26" s="104" t="s">
        <v>1</v>
      </c>
      <c r="F26" s="105">
        <v>0.35</v>
      </c>
      <c r="G26" s="106">
        <v>42.388888888888886</v>
      </c>
      <c r="H26" s="107">
        <v>0.1924500897298741</v>
      </c>
      <c r="I26" s="107">
        <f t="shared" si="5"/>
        <v>3.8210472909536897</v>
      </c>
      <c r="J26" s="106">
        <f>MAX(N26:P26)-I26</f>
        <v>0.14772210355820414</v>
      </c>
      <c r="K26" s="107">
        <f>I26-MIN(N26:P26)</f>
        <v>0.17377964951049663</v>
      </c>
      <c r="L26" s="108">
        <f t="shared" si="6"/>
        <v>0.99614141061584516</v>
      </c>
      <c r="M26" s="109">
        <f>1-(1-L26)*(COUNT($U$2:$Z$2)-1)/(COUNT($U$2:$Z$2)-1-1)</f>
        <v>0.99517676326980642</v>
      </c>
      <c r="N26" s="110">
        <f t="shared" si="7"/>
        <v>3.647267641443193</v>
      </c>
      <c r="O26" s="6">
        <f t="shared" si="8"/>
        <v>3.9687693945118938</v>
      </c>
      <c r="P26" s="20">
        <f t="shared" si="9"/>
        <v>3.8593251335974572</v>
      </c>
      <c r="Q26" s="12"/>
      <c r="R26" s="110">
        <f t="shared" si="23"/>
        <v>0</v>
      </c>
      <c r="S26" s="6">
        <f t="shared" si="23"/>
        <v>0</v>
      </c>
      <c r="T26" s="6">
        <f t="shared" si="23"/>
        <v>0.68455625302663303</v>
      </c>
      <c r="U26" s="6">
        <f t="shared" si="23"/>
        <v>1.4934387056844101</v>
      </c>
      <c r="V26" s="6">
        <f t="shared" si="23"/>
        <v>2.7017348360379061</v>
      </c>
      <c r="W26" s="6">
        <f t="shared" si="23"/>
        <v>3.8693278352321854</v>
      </c>
      <c r="X26" s="6">
        <f t="shared" si="23"/>
        <v>5.1365804764133243</v>
      </c>
      <c r="Y26" s="6">
        <f t="shared" si="23"/>
        <v>6.4557932748378519</v>
      </c>
      <c r="Z26" s="20">
        <f t="shared" si="23"/>
        <v>8.1120016532106831</v>
      </c>
      <c r="AA26" s="110">
        <f>SQRT(BB26)</f>
        <v>0</v>
      </c>
      <c r="AB26" s="6">
        <f t="shared" si="28"/>
        <v>0</v>
      </c>
      <c r="AC26" s="6">
        <f t="shared" si="28"/>
        <v>0.70710678118654757</v>
      </c>
      <c r="AD26" s="6">
        <f t="shared" si="28"/>
        <v>1.5905973720586863</v>
      </c>
      <c r="AE26" s="6">
        <f t="shared" si="28"/>
        <v>2.8407745422683579</v>
      </c>
      <c r="AF26" s="6">
        <f t="shared" si="28"/>
        <v>4.0124805295477763</v>
      </c>
      <c r="AG26" s="6">
        <f t="shared" si="28"/>
        <v>5.4249423960075376</v>
      </c>
      <c r="AH26" s="6">
        <f t="shared" si="28"/>
        <v>6.7874884898613272</v>
      </c>
      <c r="AI26" s="20">
        <f t="shared" si="28"/>
        <v>8.4988234479838436</v>
      </c>
      <c r="AJ26" s="110">
        <f>SQRT(BK26)</f>
        <v>0</v>
      </c>
      <c r="AK26" s="6">
        <f t="shared" si="28"/>
        <v>0</v>
      </c>
      <c r="AL26" s="6">
        <f t="shared" si="28"/>
        <v>0.83666002653407512</v>
      </c>
      <c r="AM26" s="6">
        <f t="shared" si="28"/>
        <v>1.6248076809271923</v>
      </c>
      <c r="AN26" s="6">
        <f t="shared" si="28"/>
        <v>2.8231188426986207</v>
      </c>
      <c r="AO26" s="6">
        <f t="shared" si="28"/>
        <v>3.9623225512317899</v>
      </c>
      <c r="AP26" s="6">
        <f t="shared" si="28"/>
        <v>5.0695167422546303</v>
      </c>
      <c r="AQ26" s="6">
        <f t="shared" si="29"/>
        <v>6.4187226143524851</v>
      </c>
      <c r="AR26" s="20">
        <f t="shared" si="29"/>
        <v>8.0230916734136848</v>
      </c>
      <c r="AS26" s="6">
        <f>SQRT(BT26)</f>
        <v>0</v>
      </c>
      <c r="AT26" s="6">
        <f t="shared" si="29"/>
        <v>0</v>
      </c>
      <c r="AU26" s="6">
        <f t="shared" si="29"/>
        <v>0.50990195135927652</v>
      </c>
      <c r="AV26" s="6">
        <f t="shared" si="29"/>
        <v>1.2649110640673522</v>
      </c>
      <c r="AW26" s="6">
        <f t="shared" si="29"/>
        <v>2.4413111231467406</v>
      </c>
      <c r="AX26" s="6">
        <f t="shared" si="29"/>
        <v>3.6331804249169903</v>
      </c>
      <c r="AY26" s="6">
        <f t="shared" si="29"/>
        <v>4.9152822909778031</v>
      </c>
      <c r="AZ26" s="6">
        <f t="shared" si="29"/>
        <v>6.1611687202997452</v>
      </c>
      <c r="BA26" s="20">
        <f t="shared" si="29"/>
        <v>7.814089838234521</v>
      </c>
      <c r="BB26" s="19">
        <v>0</v>
      </c>
      <c r="BC26" s="19">
        <v>0</v>
      </c>
      <c r="BD26" s="19">
        <v>0.5</v>
      </c>
      <c r="BE26" s="19">
        <v>2.5299999999999994</v>
      </c>
      <c r="BF26" s="19">
        <v>8.0699999999999985</v>
      </c>
      <c r="BG26" s="19">
        <v>16.100000000000001</v>
      </c>
      <c r="BH26" s="19">
        <v>29.43</v>
      </c>
      <c r="BI26" s="19">
        <v>46.07</v>
      </c>
      <c r="BJ26" s="18">
        <v>72.22999999999999</v>
      </c>
      <c r="BK26" s="19">
        <v>0</v>
      </c>
      <c r="BL26" s="19">
        <v>0</v>
      </c>
      <c r="BM26" s="19">
        <v>0.69999999999999929</v>
      </c>
      <c r="BN26" s="19">
        <v>2.6400000000000006</v>
      </c>
      <c r="BO26" s="19">
        <v>7.9699999999999989</v>
      </c>
      <c r="BP26" s="19">
        <v>15.7</v>
      </c>
      <c r="BQ26" s="19">
        <v>25.700000000000003</v>
      </c>
      <c r="BR26" s="19">
        <v>41.2</v>
      </c>
      <c r="BS26" s="18">
        <v>64.37</v>
      </c>
      <c r="BT26" s="19">
        <v>0</v>
      </c>
      <c r="BU26" s="19">
        <v>0</v>
      </c>
      <c r="BV26" s="19">
        <v>0.25999999999999801</v>
      </c>
      <c r="BW26" s="19">
        <v>1.6000000000000014</v>
      </c>
      <c r="BX26" s="19">
        <v>5.9600000000000009</v>
      </c>
      <c r="BY26" s="19">
        <v>13.200000000000003</v>
      </c>
      <c r="BZ26" s="19">
        <v>24.159999999999997</v>
      </c>
      <c r="CA26" s="19">
        <v>37.96</v>
      </c>
      <c r="CB26" s="18">
        <v>61.059999999999995</v>
      </c>
    </row>
  </sheetData>
  <mergeCells count="13">
    <mergeCell ref="BK1:BS1"/>
    <mergeCell ref="BT1:CB1"/>
    <mergeCell ref="B2:C2"/>
    <mergeCell ref="D2:E2"/>
    <mergeCell ref="N1:P1"/>
    <mergeCell ref="R1:Z1"/>
    <mergeCell ref="AA1:AI1"/>
    <mergeCell ref="AJ1:AR1"/>
    <mergeCell ref="AS1:BA1"/>
    <mergeCell ref="BB1:BJ1"/>
    <mergeCell ref="G1:H1"/>
    <mergeCell ref="I1:M1"/>
    <mergeCell ref="A1:F1"/>
  </mergeCells>
  <conditionalFormatting sqref="A20:A22 A12:A14 A16:A18 A24:A26 A2:A10">
    <cfRule type="cellIs" dxfId="31" priority="27" operator="equal">
      <formula>"Lyocell"</formula>
    </cfRule>
    <cfRule type="cellIs" dxfId="30" priority="28" operator="equal">
      <formula>"NBSK"</formula>
    </cfRule>
    <cfRule type="cellIs" dxfId="29" priority="29" operator="equal">
      <formula>"EuSa"</formula>
    </cfRule>
    <cfRule type="cellIs" dxfId="28" priority="30" operator="equal">
      <formula>"Linters"</formula>
    </cfRule>
    <cfRule type="cellIs" dxfId="27" priority="31" operator="equal">
      <formula>"Birke"</formula>
    </cfRule>
    <cfRule type="cellIs" dxfId="26" priority="32" operator="equal">
      <formula>"NBSK"</formula>
    </cfRule>
  </conditionalFormatting>
  <conditionalFormatting sqref="AT2:BA2 AK2:AR2">
    <cfRule type="cellIs" dxfId="25" priority="26" operator="equal">
      <formula>0</formula>
    </cfRule>
  </conditionalFormatting>
  <conditionalFormatting sqref="D2">
    <cfRule type="cellIs" dxfId="24" priority="25" operator="equal">
      <formula>0</formula>
    </cfRule>
  </conditionalFormatting>
  <conditionalFormatting sqref="A11">
    <cfRule type="cellIs" dxfId="23" priority="19" operator="equal">
      <formula>"Lyocell"</formula>
    </cfRule>
    <cfRule type="cellIs" dxfId="22" priority="20" operator="equal">
      <formula>"NBSK"</formula>
    </cfRule>
    <cfRule type="cellIs" dxfId="21" priority="21" operator="equal">
      <formula>"EuSa"</formula>
    </cfRule>
    <cfRule type="cellIs" dxfId="20" priority="22" operator="equal">
      <formula>"Linters"</formula>
    </cfRule>
    <cfRule type="cellIs" dxfId="19" priority="23" operator="equal">
      <formula>"Birke"</formula>
    </cfRule>
    <cfRule type="cellIs" dxfId="18" priority="24" operator="equal">
      <formula>"NBSK"</formula>
    </cfRule>
  </conditionalFormatting>
  <conditionalFormatting sqref="A15">
    <cfRule type="cellIs" dxfId="17" priority="13" operator="equal">
      <formula>"Lyocell"</formula>
    </cfRule>
    <cfRule type="cellIs" dxfId="16" priority="14" operator="equal">
      <formula>"NBSK"</formula>
    </cfRule>
    <cfRule type="cellIs" dxfId="15" priority="15" operator="equal">
      <formula>"EuSa"</formula>
    </cfRule>
    <cfRule type="cellIs" dxfId="14" priority="16" operator="equal">
      <formula>"Linters"</formula>
    </cfRule>
    <cfRule type="cellIs" dxfId="13" priority="17" operator="equal">
      <formula>"Birke"</formula>
    </cfRule>
    <cfRule type="cellIs" dxfId="12" priority="18" operator="equal">
      <formula>"NBSK"</formula>
    </cfRule>
  </conditionalFormatting>
  <conditionalFormatting sqref="A19">
    <cfRule type="cellIs" dxfId="11" priority="7" operator="equal">
      <formula>"Lyocell"</formula>
    </cfRule>
    <cfRule type="cellIs" dxfId="10" priority="8" operator="equal">
      <formula>"NBSK"</formula>
    </cfRule>
    <cfRule type="cellIs" dxfId="9" priority="9" operator="equal">
      <formula>"EuSa"</formula>
    </cfRule>
    <cfRule type="cellIs" dxfId="8" priority="10" operator="equal">
      <formula>"Linters"</formula>
    </cfRule>
    <cfRule type="cellIs" dxfId="7" priority="11" operator="equal">
      <formula>"Birke"</formula>
    </cfRule>
    <cfRule type="cellIs" dxfId="6" priority="12" operator="equal">
      <formula>"NBSK"</formula>
    </cfRule>
  </conditionalFormatting>
  <conditionalFormatting sqref="A23">
    <cfRule type="cellIs" dxfId="5" priority="1" operator="equal">
      <formula>"Lyocell"</formula>
    </cfRule>
    <cfRule type="cellIs" dxfId="4" priority="2" operator="equal">
      <formula>"NBSK"</formula>
    </cfRule>
    <cfRule type="cellIs" dxfId="3" priority="3" operator="equal">
      <formula>"EuSa"</formula>
    </cfRule>
    <cfRule type="cellIs" dxfId="2" priority="4" operator="equal">
      <formula>"Linters"</formula>
    </cfRule>
    <cfRule type="cellIs" dxfId="1" priority="5" operator="equal">
      <formula>"Birke"</formula>
    </cfRule>
    <cfRule type="cellIs" dxfId="0" priority="6" operator="equal">
      <formula>"NBSK"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90" zoomScaleNormal="90" workbookViewId="0">
      <selection activeCell="G10" sqref="G10"/>
    </sheetView>
  </sheetViews>
  <sheetFormatPr baseColWidth="10" defaultRowHeight="15" x14ac:dyDescent="0.25"/>
  <sheetData>
    <row r="1" spans="1:28" x14ac:dyDescent="0.25">
      <c r="A1" s="43" t="s">
        <v>14</v>
      </c>
      <c r="B1" s="27"/>
      <c r="C1" s="31"/>
    </row>
    <row r="2" spans="1:28" x14ac:dyDescent="0.25">
      <c r="A2" s="41" t="s">
        <v>15</v>
      </c>
      <c r="B2" s="27">
        <f>72.28*10^-3</f>
        <v>7.2279999999999997E-2</v>
      </c>
      <c r="C2" s="31"/>
      <c r="D2" s="65">
        <v>0</v>
      </c>
    </row>
    <row r="3" spans="1:28" ht="17.25" x14ac:dyDescent="0.25">
      <c r="A3" s="42" t="s">
        <v>40</v>
      </c>
      <c r="B3" s="47">
        <f>966*10^-6</f>
        <v>9.6599999999999995E-4</v>
      </c>
      <c r="C3" s="18"/>
      <c r="D3" s="65">
        <v>14</v>
      </c>
    </row>
    <row r="4" spans="1:28" x14ac:dyDescent="0.25">
      <c r="A4" s="35"/>
      <c r="B4" s="3" t="s">
        <v>2</v>
      </c>
      <c r="C4" s="3" t="s">
        <v>3</v>
      </c>
    </row>
    <row r="5" spans="1:28" x14ac:dyDescent="0.25">
      <c r="A5" s="46" t="s">
        <v>6</v>
      </c>
      <c r="B5" s="128">
        <v>83</v>
      </c>
      <c r="C5" s="128">
        <v>87</v>
      </c>
    </row>
    <row r="6" spans="1:28" x14ac:dyDescent="0.25">
      <c r="A6" s="42" t="s">
        <v>5</v>
      </c>
      <c r="B6" s="59">
        <f>COS(B5/180*PI())</f>
        <v>0.12186934340514749</v>
      </c>
      <c r="C6" s="59">
        <f>COS(C5/180*PI())</f>
        <v>5.2335956242943966E-2</v>
      </c>
    </row>
    <row r="7" spans="1:28" x14ac:dyDescent="0.25">
      <c r="B7" s="1"/>
      <c r="C7" s="1"/>
    </row>
    <row r="8" spans="1:28" x14ac:dyDescent="0.25">
      <c r="V8" s="19"/>
      <c r="W8" s="7"/>
      <c r="X8" s="7"/>
      <c r="Y8" s="34"/>
    </row>
    <row r="9" spans="1:28" x14ac:dyDescent="0.25">
      <c r="A9" s="33"/>
      <c r="B9" s="27"/>
      <c r="C9" s="31"/>
      <c r="D9" s="27"/>
      <c r="E9" s="31"/>
      <c r="F9" s="31"/>
      <c r="G9" s="31"/>
      <c r="H9" s="28" t="s">
        <v>12</v>
      </c>
      <c r="I9" s="29">
        <v>0</v>
      </c>
      <c r="J9" s="29">
        <v>5</v>
      </c>
      <c r="K9" s="29">
        <v>10</v>
      </c>
      <c r="L9" s="29">
        <v>15</v>
      </c>
      <c r="M9" s="29">
        <v>20</v>
      </c>
      <c r="N9" s="29">
        <v>30</v>
      </c>
      <c r="O9" s="29">
        <v>40</v>
      </c>
      <c r="P9" s="29">
        <v>50</v>
      </c>
      <c r="Q9" s="29">
        <v>60</v>
      </c>
      <c r="R9" s="29">
        <v>70</v>
      </c>
      <c r="S9" s="29">
        <v>80</v>
      </c>
      <c r="T9" s="29">
        <v>90</v>
      </c>
      <c r="U9" s="30">
        <v>100</v>
      </c>
      <c r="V9" s="31"/>
      <c r="W9" s="32" t="s">
        <v>17</v>
      </c>
      <c r="X9" s="27"/>
      <c r="Y9" s="31"/>
      <c r="Z9" s="31"/>
    </row>
    <row r="10" spans="1:28" x14ac:dyDescent="0.25">
      <c r="A10" s="24" t="s">
        <v>7</v>
      </c>
      <c r="B10" s="141" t="s">
        <v>8</v>
      </c>
      <c r="C10" s="142"/>
      <c r="D10" s="141" t="s">
        <v>9</v>
      </c>
      <c r="E10" s="142"/>
      <c r="F10" s="13" t="s">
        <v>10</v>
      </c>
      <c r="G10" s="14" t="s">
        <v>22</v>
      </c>
      <c r="H10" s="15" t="s">
        <v>13</v>
      </c>
      <c r="I10" s="16">
        <f t="shared" ref="I10:T10" si="0">SQRT(I9)</f>
        <v>0</v>
      </c>
      <c r="J10" s="129">
        <f t="shared" si="0"/>
        <v>2.2360679774997898</v>
      </c>
      <c r="K10" s="129">
        <f t="shared" si="0"/>
        <v>3.1622776601683795</v>
      </c>
      <c r="L10" s="129">
        <f t="shared" si="0"/>
        <v>3.872983346207417</v>
      </c>
      <c r="M10" s="129">
        <f t="shared" si="0"/>
        <v>4.4721359549995796</v>
      </c>
      <c r="N10" s="129">
        <f t="shared" si="0"/>
        <v>5.4772255750516612</v>
      </c>
      <c r="O10" s="129">
        <f t="shared" si="0"/>
        <v>6.324555320336759</v>
      </c>
      <c r="P10" s="129">
        <f t="shared" si="0"/>
        <v>7.0710678118654755</v>
      </c>
      <c r="Q10" s="129">
        <f t="shared" si="0"/>
        <v>7.745966692414834</v>
      </c>
      <c r="R10" s="129">
        <f t="shared" si="0"/>
        <v>8.3666002653407556</v>
      </c>
      <c r="S10" s="129">
        <f t="shared" si="0"/>
        <v>8.9442719099991592</v>
      </c>
      <c r="T10" s="129">
        <f t="shared" si="0"/>
        <v>9.4868329805051381</v>
      </c>
      <c r="U10" s="130">
        <f t="shared" ref="U10" si="1">SQRT(U9)</f>
        <v>10</v>
      </c>
      <c r="V10" s="13" t="s">
        <v>16</v>
      </c>
      <c r="W10" s="17" t="s">
        <v>20</v>
      </c>
      <c r="X10" s="17" t="s">
        <v>18</v>
      </c>
      <c r="Y10" s="13" t="s">
        <v>19</v>
      </c>
      <c r="Z10" s="14" t="s">
        <v>21</v>
      </c>
    </row>
    <row r="11" spans="1:28" x14ac:dyDescent="0.25">
      <c r="A11" s="25" t="s">
        <v>4</v>
      </c>
      <c r="B11" s="11">
        <v>0</v>
      </c>
      <c r="C11" s="9" t="s">
        <v>0</v>
      </c>
      <c r="D11" s="11">
        <v>1.7</v>
      </c>
      <c r="E11" s="9" t="s">
        <v>1</v>
      </c>
      <c r="F11" s="9">
        <v>0</v>
      </c>
      <c r="G11" s="12">
        <v>47.98869375000001</v>
      </c>
      <c r="H11" s="10" t="s">
        <v>11</v>
      </c>
      <c r="I11" s="2">
        <f t="shared" ref="I11:U20" si="2">SQRT((($G11/2000000)*$B$2*$B$6)/(2*$B$3))*SQRT(I$9)*1000</f>
        <v>0</v>
      </c>
      <c r="J11" s="2">
        <f t="shared" si="2"/>
        <v>23.387953149686673</v>
      </c>
      <c r="K11" s="2">
        <f t="shared" si="2"/>
        <v>33.075560540433436</v>
      </c>
      <c r="L11" s="2">
        <f t="shared" si="2"/>
        <v>40.509123140297866</v>
      </c>
      <c r="M11" s="2">
        <f t="shared" si="2"/>
        <v>46.775906299373347</v>
      </c>
      <c r="N11" s="2">
        <f t="shared" si="2"/>
        <v>57.288551344851022</v>
      </c>
      <c r="O11" s="2">
        <f t="shared" si="2"/>
        <v>66.151121080866872</v>
      </c>
      <c r="P11" s="2">
        <f t="shared" si="2"/>
        <v>73.959201762318855</v>
      </c>
      <c r="Q11" s="2">
        <f t="shared" si="2"/>
        <v>81.018246280595733</v>
      </c>
      <c r="R11" s="2">
        <f t="shared" si="2"/>
        <v>87.509707664048008</v>
      </c>
      <c r="S11" s="2">
        <f t="shared" si="2"/>
        <v>93.551812598746693</v>
      </c>
      <c r="T11" s="2">
        <f t="shared" si="2"/>
        <v>99.226681621300315</v>
      </c>
      <c r="U11" s="12">
        <f t="shared" si="2"/>
        <v>104.59410619455942</v>
      </c>
      <c r="V11" s="60">
        <f>SLOPE(I11:U11,$I$10:$U$10)</f>
        <v>10.459410619455944</v>
      </c>
      <c r="W11" s="61">
        <v>9.8754909357827305</v>
      </c>
      <c r="X11" s="61">
        <v>2.6080762033576246</v>
      </c>
      <c r="Y11" s="22">
        <v>2.3307522027356722</v>
      </c>
      <c r="Z11" s="22">
        <f>(V11-W11)^2</f>
        <v>0.3409621969810262</v>
      </c>
      <c r="AB11" s="2"/>
    </row>
    <row r="12" spans="1:28" x14ac:dyDescent="0.25">
      <c r="A12" s="25" t="s">
        <v>4</v>
      </c>
      <c r="B12" s="11">
        <v>0</v>
      </c>
      <c r="C12" s="9" t="s">
        <v>0</v>
      </c>
      <c r="D12" s="11">
        <v>1.7</v>
      </c>
      <c r="E12" s="9" t="s">
        <v>1</v>
      </c>
      <c r="F12" s="9">
        <v>0.05</v>
      </c>
      <c r="G12" s="12">
        <v>39.544957812500002</v>
      </c>
      <c r="I12" s="2">
        <f t="shared" si="2"/>
        <v>0</v>
      </c>
      <c r="J12" s="2">
        <f t="shared" si="2"/>
        <v>21.230895327238418</v>
      </c>
      <c r="K12" s="2">
        <f t="shared" si="2"/>
        <v>30.025020113104137</v>
      </c>
      <c r="L12" s="2">
        <f t="shared" si="2"/>
        <v>36.772989396953598</v>
      </c>
      <c r="M12" s="2">
        <f t="shared" si="2"/>
        <v>42.461790654476836</v>
      </c>
      <c r="N12" s="2">
        <f t="shared" si="2"/>
        <v>52.004860334173799</v>
      </c>
      <c r="O12" s="2">
        <f t="shared" si="2"/>
        <v>60.050040226208274</v>
      </c>
      <c r="P12" s="2">
        <f t="shared" si="2"/>
        <v>67.137985998699278</v>
      </c>
      <c r="Q12" s="2">
        <f t="shared" si="2"/>
        <v>73.545978793907196</v>
      </c>
      <c r="R12" s="2">
        <f t="shared" si="2"/>
        <v>79.438736328985968</v>
      </c>
      <c r="S12" s="2">
        <f t="shared" si="2"/>
        <v>84.923581308953672</v>
      </c>
      <c r="T12" s="2">
        <f t="shared" si="2"/>
        <v>90.075060339312415</v>
      </c>
      <c r="U12" s="12">
        <f t="shared" si="2"/>
        <v>94.94745034977548</v>
      </c>
      <c r="V12" s="60">
        <f t="shared" ref="V12:V20" si="3">SLOPE(I12:U12,$I$10:$U$10)</f>
        <v>9.494745034977548</v>
      </c>
      <c r="W12" s="61">
        <v>12.082944667770022</v>
      </c>
      <c r="X12" s="61">
        <v>0.65788815313166182</v>
      </c>
      <c r="Y12" s="22">
        <v>0.91502724895569365</v>
      </c>
      <c r="Z12" s="22">
        <f t="shared" ref="Z12:Z31" si="4">(V12-W12)^2</f>
        <v>6.6987773391870968</v>
      </c>
      <c r="AB12" s="2"/>
    </row>
    <row r="13" spans="1:28" x14ac:dyDescent="0.25">
      <c r="A13" s="25" t="s">
        <v>4</v>
      </c>
      <c r="B13" s="11">
        <v>0</v>
      </c>
      <c r="C13" s="9" t="s">
        <v>0</v>
      </c>
      <c r="D13" s="11">
        <v>1.7</v>
      </c>
      <c r="E13" s="9" t="s">
        <v>1</v>
      </c>
      <c r="F13" s="9">
        <v>0.2</v>
      </c>
      <c r="G13" s="12">
        <v>30.834040625</v>
      </c>
      <c r="I13" s="2">
        <f t="shared" si="2"/>
        <v>0</v>
      </c>
      <c r="J13" s="2">
        <f t="shared" si="2"/>
        <v>18.747267273449545</v>
      </c>
      <c r="K13" s="2">
        <f t="shared" si="2"/>
        <v>26.512639635545625</v>
      </c>
      <c r="L13" s="2">
        <f t="shared" si="2"/>
        <v>32.471219420687866</v>
      </c>
      <c r="M13" s="2">
        <f t="shared" si="2"/>
        <v>37.494534546899089</v>
      </c>
      <c r="N13" s="2">
        <f t="shared" si="2"/>
        <v>45.921238891529413</v>
      </c>
      <c r="O13" s="2">
        <f t="shared" si="2"/>
        <v>53.02527927109125</v>
      </c>
      <c r="P13" s="2">
        <f t="shared" si="2"/>
        <v>59.284064488035263</v>
      </c>
      <c r="Q13" s="2">
        <f t="shared" si="2"/>
        <v>64.942438841375733</v>
      </c>
      <c r="R13" s="2">
        <f t="shared" si="2"/>
        <v>70.145851075527858</v>
      </c>
      <c r="S13" s="2">
        <f t="shared" si="2"/>
        <v>74.989069093798179</v>
      </c>
      <c r="T13" s="2">
        <f t="shared" si="2"/>
        <v>79.537918906636861</v>
      </c>
      <c r="U13" s="12">
        <f t="shared" si="2"/>
        <v>83.84032803158064</v>
      </c>
      <c r="V13" s="60">
        <f t="shared" si="3"/>
        <v>8.384032803158064</v>
      </c>
      <c r="W13" s="61">
        <v>8.8177624950302693</v>
      </c>
      <c r="X13" s="61">
        <v>0.23551268005935277</v>
      </c>
      <c r="Y13" s="22">
        <v>0.20354266530031317</v>
      </c>
      <c r="Z13" s="22">
        <f t="shared" si="4"/>
        <v>0.18812144561155819</v>
      </c>
      <c r="AB13" s="2"/>
    </row>
    <row r="14" spans="1:28" x14ac:dyDescent="0.25">
      <c r="A14" s="25" t="s">
        <v>4</v>
      </c>
      <c r="B14" s="11">
        <v>0</v>
      </c>
      <c r="C14" s="9" t="s">
        <v>0</v>
      </c>
      <c r="D14" s="11">
        <v>1.7</v>
      </c>
      <c r="E14" s="9" t="s">
        <v>1</v>
      </c>
      <c r="F14" s="9">
        <v>0.35</v>
      </c>
      <c r="G14" s="12">
        <v>22.127265625</v>
      </c>
      <c r="I14" s="2">
        <f t="shared" si="2"/>
        <v>0</v>
      </c>
      <c r="J14" s="2">
        <f t="shared" si="2"/>
        <v>15.881321057550604</v>
      </c>
      <c r="K14" s="2">
        <f t="shared" si="2"/>
        <v>22.459579627989488</v>
      </c>
      <c r="L14" s="2">
        <f t="shared" si="2"/>
        <v>27.507254962991137</v>
      </c>
      <c r="M14" s="2">
        <f t="shared" si="2"/>
        <v>31.762642115101208</v>
      </c>
      <c r="N14" s="2">
        <f t="shared" si="2"/>
        <v>38.901133032316693</v>
      </c>
      <c r="O14" s="2">
        <f t="shared" si="2"/>
        <v>44.919159255978975</v>
      </c>
      <c r="P14" s="2">
        <f t="shared" si="2"/>
        <v>50.221146794253926</v>
      </c>
      <c r="Q14" s="2">
        <f t="shared" si="2"/>
        <v>55.014509925982274</v>
      </c>
      <c r="R14" s="2">
        <f t="shared" si="2"/>
        <v>59.422462246712747</v>
      </c>
      <c r="S14" s="2">
        <f t="shared" si="2"/>
        <v>63.525284230202416</v>
      </c>
      <c r="T14" s="2">
        <f t="shared" si="2"/>
        <v>67.378738883968467</v>
      </c>
      <c r="U14" s="12">
        <f t="shared" si="2"/>
        <v>71.023426914363995</v>
      </c>
      <c r="V14" s="60">
        <f t="shared" si="3"/>
        <v>7.1023426914363998</v>
      </c>
      <c r="W14" s="61">
        <v>6.2530696396113337</v>
      </c>
      <c r="X14" s="61">
        <v>0.33046899464294022</v>
      </c>
      <c r="Y14" s="22">
        <v>0.3191932988774564</v>
      </c>
      <c r="Z14" s="22">
        <f t="shared" si="4"/>
        <v>0.72126471655626156</v>
      </c>
      <c r="AB14" s="2"/>
    </row>
    <row r="15" spans="1:28" x14ac:dyDescent="0.25">
      <c r="A15" s="25" t="s">
        <v>4</v>
      </c>
      <c r="B15" s="11">
        <v>5</v>
      </c>
      <c r="C15" s="9" t="s">
        <v>0</v>
      </c>
      <c r="D15" s="11">
        <v>1.7</v>
      </c>
      <c r="E15" s="9" t="s">
        <v>1</v>
      </c>
      <c r="F15" s="9">
        <v>0</v>
      </c>
      <c r="G15" s="12">
        <v>20.942570312499999</v>
      </c>
      <c r="I15" s="2">
        <f t="shared" si="2"/>
        <v>0</v>
      </c>
      <c r="J15" s="2">
        <f t="shared" si="2"/>
        <v>15.450329364606102</v>
      </c>
      <c r="K15" s="2">
        <f t="shared" si="2"/>
        <v>21.850065330557232</v>
      </c>
      <c r="L15" s="2">
        <f t="shared" si="2"/>
        <v>26.760755453171136</v>
      </c>
      <c r="M15" s="2">
        <f t="shared" si="2"/>
        <v>30.900658729212203</v>
      </c>
      <c r="N15" s="2">
        <f t="shared" si="2"/>
        <v>37.845423301224379</v>
      </c>
      <c r="O15" s="2">
        <f t="shared" si="2"/>
        <v>43.700130661114464</v>
      </c>
      <c r="P15" s="2">
        <f t="shared" si="2"/>
        <v>48.858231391937387</v>
      </c>
      <c r="Q15" s="2">
        <f t="shared" si="2"/>
        <v>53.521510906342272</v>
      </c>
      <c r="R15" s="2">
        <f t="shared" si="2"/>
        <v>57.809838995168754</v>
      </c>
      <c r="S15" s="2">
        <f t="shared" si="2"/>
        <v>61.801317458424407</v>
      </c>
      <c r="T15" s="2">
        <f t="shared" si="2"/>
        <v>65.5501959916717</v>
      </c>
      <c r="U15" s="12">
        <f t="shared" si="2"/>
        <v>69.095973468040754</v>
      </c>
      <c r="V15" s="60">
        <f t="shared" si="3"/>
        <v>6.909597346804075</v>
      </c>
      <c r="W15" s="61">
        <v>7.4616882202099655</v>
      </c>
      <c r="X15" s="61">
        <v>0.12224437490984386</v>
      </c>
      <c r="Y15" s="22">
        <v>0.15174919165073941</v>
      </c>
      <c r="Z15" s="22">
        <f t="shared" si="4"/>
        <v>0.30480433249807898</v>
      </c>
      <c r="AB15" s="2"/>
    </row>
    <row r="16" spans="1:28" x14ac:dyDescent="0.25">
      <c r="A16" s="25" t="s">
        <v>4</v>
      </c>
      <c r="B16" s="11">
        <v>5</v>
      </c>
      <c r="C16" s="9" t="s">
        <v>0</v>
      </c>
      <c r="D16" s="11">
        <v>1.7</v>
      </c>
      <c r="E16" s="9" t="s">
        <v>1</v>
      </c>
      <c r="F16" s="9">
        <v>0.05</v>
      </c>
      <c r="G16" s="12">
        <v>20.370309374999998</v>
      </c>
      <c r="I16" s="2">
        <f t="shared" si="2"/>
        <v>0</v>
      </c>
      <c r="J16" s="2">
        <f t="shared" si="2"/>
        <v>15.237775239470228</v>
      </c>
      <c r="K16" s="2">
        <f t="shared" si="2"/>
        <v>21.549468404051733</v>
      </c>
      <c r="L16" s="2">
        <f t="shared" si="2"/>
        <v>26.392600909077448</v>
      </c>
      <c r="M16" s="2">
        <f t="shared" si="2"/>
        <v>30.475550478940455</v>
      </c>
      <c r="N16" s="2">
        <f t="shared" si="2"/>
        <v>37.324774151917801</v>
      </c>
      <c r="O16" s="2">
        <f t="shared" si="2"/>
        <v>43.098936808103467</v>
      </c>
      <c r="P16" s="2">
        <f t="shared" si="2"/>
        <v>48.186076230443575</v>
      </c>
      <c r="Q16" s="2">
        <f t="shared" si="2"/>
        <v>52.785201818154896</v>
      </c>
      <c r="R16" s="2">
        <f t="shared" si="2"/>
        <v>57.014534282764835</v>
      </c>
      <c r="S16" s="2">
        <f t="shared" si="2"/>
        <v>60.951100957880911</v>
      </c>
      <c r="T16" s="2">
        <f t="shared" si="2"/>
        <v>64.648405212155183</v>
      </c>
      <c r="U16" s="12">
        <f t="shared" si="2"/>
        <v>68.145402522637127</v>
      </c>
      <c r="V16" s="60">
        <f t="shared" si="3"/>
        <v>6.8145402522637131</v>
      </c>
      <c r="W16" s="61">
        <v>5.9426851706530908</v>
      </c>
      <c r="X16" s="61">
        <v>8.4495624662728197E-2</v>
      </c>
      <c r="Y16" s="22">
        <v>0.12974404907914128</v>
      </c>
      <c r="Z16" s="22">
        <f t="shared" si="4"/>
        <v>0.76013128333026492</v>
      </c>
      <c r="AB16" s="2"/>
    </row>
    <row r="17" spans="1:28" x14ac:dyDescent="0.25">
      <c r="A17" s="25" t="s">
        <v>4</v>
      </c>
      <c r="B17" s="11">
        <v>5</v>
      </c>
      <c r="C17" s="9" t="s">
        <v>0</v>
      </c>
      <c r="D17" s="11">
        <v>1.7</v>
      </c>
      <c r="E17" s="9" t="s">
        <v>1</v>
      </c>
      <c r="F17" s="9">
        <v>0.2</v>
      </c>
      <c r="G17" s="12">
        <v>17.260177343750001</v>
      </c>
      <c r="I17" s="2">
        <f t="shared" si="2"/>
        <v>0</v>
      </c>
      <c r="J17" s="2">
        <f t="shared" si="2"/>
        <v>14.026372803371496</v>
      </c>
      <c r="K17" s="2">
        <f t="shared" si="2"/>
        <v>19.836286649429098</v>
      </c>
      <c r="L17" s="2">
        <f t="shared" si="2"/>
        <v>24.294390341341739</v>
      </c>
      <c r="M17" s="2">
        <f t="shared" si="2"/>
        <v>28.052745606742992</v>
      </c>
      <c r="N17" s="2">
        <f t="shared" si="2"/>
        <v>34.357456310311413</v>
      </c>
      <c r="O17" s="2">
        <f t="shared" si="2"/>
        <v>39.672573298858197</v>
      </c>
      <c r="P17" s="2">
        <f t="shared" si="2"/>
        <v>44.355285369295004</v>
      </c>
      <c r="Q17" s="2">
        <f t="shared" si="2"/>
        <v>48.588780682683478</v>
      </c>
      <c r="R17" s="2">
        <f t="shared" si="2"/>
        <v>52.481881409380073</v>
      </c>
      <c r="S17" s="2">
        <f t="shared" si="2"/>
        <v>56.105491213485983</v>
      </c>
      <c r="T17" s="2">
        <f t="shared" si="2"/>
        <v>59.508859948287302</v>
      </c>
      <c r="U17" s="12">
        <f t="shared" si="2"/>
        <v>62.727846132185917</v>
      </c>
      <c r="V17" s="60">
        <f t="shared" si="3"/>
        <v>6.2727846132185903</v>
      </c>
      <c r="W17" s="61">
        <v>5.1889463736911745</v>
      </c>
      <c r="X17" s="61">
        <v>0.42135657512639391</v>
      </c>
      <c r="Y17" s="22">
        <v>0.38848375112184819</v>
      </c>
      <c r="Z17" s="22">
        <f t="shared" si="4"/>
        <v>1.1747053294618879</v>
      </c>
      <c r="AB17" s="2"/>
    </row>
    <row r="18" spans="1:28" x14ac:dyDescent="0.25">
      <c r="A18" s="25" t="s">
        <v>4</v>
      </c>
      <c r="B18" s="11">
        <v>5</v>
      </c>
      <c r="C18" s="9" t="s">
        <v>0</v>
      </c>
      <c r="D18" s="11">
        <v>1.7</v>
      </c>
      <c r="E18" s="9" t="s">
        <v>1</v>
      </c>
      <c r="F18" s="9">
        <v>0.35</v>
      </c>
      <c r="G18" s="12">
        <v>13.83289296875</v>
      </c>
      <c r="I18" s="2">
        <f t="shared" si="2"/>
        <v>0</v>
      </c>
      <c r="J18" s="2">
        <f t="shared" si="2"/>
        <v>12.556808158410215</v>
      </c>
      <c r="K18" s="2">
        <f t="shared" si="2"/>
        <v>17.758008397740852</v>
      </c>
      <c r="L18" s="2">
        <f t="shared" si="2"/>
        <v>21.74902971126188</v>
      </c>
      <c r="M18" s="2">
        <f t="shared" si="2"/>
        <v>25.11361631682043</v>
      </c>
      <c r="N18" s="2">
        <f t="shared" si="2"/>
        <v>30.757772786121947</v>
      </c>
      <c r="O18" s="2">
        <f t="shared" si="2"/>
        <v>35.516016795481704</v>
      </c>
      <c r="P18" s="2">
        <f t="shared" si="2"/>
        <v>39.708113922360667</v>
      </c>
      <c r="Q18" s="2">
        <f t="shared" si="2"/>
        <v>43.49805942252376</v>
      </c>
      <c r="R18" s="2">
        <f t="shared" si="2"/>
        <v>46.983274000218863</v>
      </c>
      <c r="S18" s="2">
        <f t="shared" si="2"/>
        <v>50.22723263364086</v>
      </c>
      <c r="T18" s="2">
        <f t="shared" si="2"/>
        <v>53.274025193222549</v>
      </c>
      <c r="U18" s="12">
        <f t="shared" si="2"/>
        <v>56.155753245258374</v>
      </c>
      <c r="V18" s="60">
        <f t="shared" si="3"/>
        <v>5.615575324525838</v>
      </c>
      <c r="W18" s="61">
        <v>4.3005483979000045</v>
      </c>
      <c r="X18" s="61">
        <v>0.25448266022163857</v>
      </c>
      <c r="Y18" s="22">
        <v>0.2107979823470254</v>
      </c>
      <c r="Z18" s="22">
        <f t="shared" si="4"/>
        <v>1.7292958177509852</v>
      </c>
      <c r="AB18" s="2"/>
    </row>
    <row r="19" spans="1:28" x14ac:dyDescent="0.25">
      <c r="A19" s="25" t="s">
        <v>4</v>
      </c>
      <c r="B19" s="11">
        <v>15</v>
      </c>
      <c r="C19" s="9" t="s">
        <v>0</v>
      </c>
      <c r="D19" s="11">
        <v>1.7</v>
      </c>
      <c r="E19" s="9" t="s">
        <v>1</v>
      </c>
      <c r="F19" s="9">
        <v>0</v>
      </c>
      <c r="G19" s="12">
        <v>12.732552343749999</v>
      </c>
      <c r="H19" s="5"/>
      <c r="I19" s="2">
        <f t="shared" si="2"/>
        <v>0</v>
      </c>
      <c r="J19" s="2">
        <f t="shared" si="2"/>
        <v>12.047043707885132</v>
      </c>
      <c r="K19" s="2">
        <f t="shared" si="2"/>
        <v>17.037092598192615</v>
      </c>
      <c r="L19" s="2">
        <f t="shared" si="2"/>
        <v>20.866091783060007</v>
      </c>
      <c r="M19" s="2">
        <f t="shared" si="2"/>
        <v>24.094087415770264</v>
      </c>
      <c r="N19" s="2">
        <f t="shared" si="2"/>
        <v>29.509109993325257</v>
      </c>
      <c r="O19" s="2">
        <f t="shared" si="2"/>
        <v>34.07418519638523</v>
      </c>
      <c r="P19" s="2">
        <f t="shared" si="2"/>
        <v>38.096097188517192</v>
      </c>
      <c r="Q19" s="2">
        <f t="shared" si="2"/>
        <v>41.732183566120014</v>
      </c>
      <c r="R19" s="2">
        <f t="shared" si="2"/>
        <v>45.075910078396937</v>
      </c>
      <c r="S19" s="2">
        <f t="shared" si="2"/>
        <v>48.188174831540529</v>
      </c>
      <c r="T19" s="2">
        <f t="shared" si="2"/>
        <v>51.111277794577838</v>
      </c>
      <c r="U19" s="12">
        <f t="shared" si="2"/>
        <v>53.876017317484553</v>
      </c>
      <c r="V19" s="60">
        <f t="shared" si="3"/>
        <v>5.3876017317484548</v>
      </c>
      <c r="W19" s="61">
        <v>5.3148261740925351</v>
      </c>
      <c r="X19" s="61">
        <v>0.15575871833168531</v>
      </c>
      <c r="Y19" s="22">
        <v>0.20550517043157868</v>
      </c>
      <c r="Z19" s="22">
        <f t="shared" si="4"/>
        <v>5.2962817921300923E-3</v>
      </c>
      <c r="AB19" s="2"/>
    </row>
    <row r="20" spans="1:28" x14ac:dyDescent="0.25">
      <c r="A20" s="26" t="s">
        <v>4</v>
      </c>
      <c r="B20" s="19">
        <v>30</v>
      </c>
      <c r="C20" s="18" t="s">
        <v>0</v>
      </c>
      <c r="D20" s="19">
        <v>1.7</v>
      </c>
      <c r="E20" s="18" t="s">
        <v>1</v>
      </c>
      <c r="F20" s="18">
        <v>0</v>
      </c>
      <c r="G20" s="20">
        <v>11.093251953125</v>
      </c>
      <c r="H20" s="6"/>
      <c r="I20" s="6">
        <f t="shared" si="2"/>
        <v>0</v>
      </c>
      <c r="J20" s="6">
        <f t="shared" si="2"/>
        <v>11.244811751615902</v>
      </c>
      <c r="K20" s="6">
        <f t="shared" si="2"/>
        <v>15.902565285467567</v>
      </c>
      <c r="L20" s="6">
        <f t="shared" si="2"/>
        <v>19.476585275346324</v>
      </c>
      <c r="M20" s="6">
        <f t="shared" si="2"/>
        <v>22.489623503231805</v>
      </c>
      <c r="N20" s="6">
        <f t="shared" si="2"/>
        <v>27.544051045110891</v>
      </c>
      <c r="O20" s="6">
        <f t="shared" si="2"/>
        <v>31.805130570935134</v>
      </c>
      <c r="P20" s="6">
        <f t="shared" si="2"/>
        <v>35.559216994933827</v>
      </c>
      <c r="Q20" s="6">
        <f t="shared" si="2"/>
        <v>38.953170550692647</v>
      </c>
      <c r="R20" s="6">
        <f t="shared" si="2"/>
        <v>42.074232953316063</v>
      </c>
      <c r="S20" s="6">
        <f t="shared" si="2"/>
        <v>44.979247006463609</v>
      </c>
      <c r="T20" s="6">
        <f t="shared" si="2"/>
        <v>47.707695856402701</v>
      </c>
      <c r="U20" s="20">
        <f t="shared" si="2"/>
        <v>50.288326941603266</v>
      </c>
      <c r="V20" s="62">
        <f t="shared" si="3"/>
        <v>5.0288326941603287</v>
      </c>
      <c r="W20" s="21">
        <v>4.781542562191551</v>
      </c>
      <c r="X20" s="21">
        <v>0.29994198790873217</v>
      </c>
      <c r="Y20" s="23">
        <v>0.20327331645644531</v>
      </c>
      <c r="Z20" s="23">
        <f t="shared" si="4"/>
        <v>6.1152409369135484E-2</v>
      </c>
      <c r="AB20" s="2"/>
    </row>
    <row r="21" spans="1:28" x14ac:dyDescent="0.25">
      <c r="A21" s="4"/>
      <c r="B21" s="37"/>
      <c r="C21" s="38"/>
      <c r="D21" s="37"/>
      <c r="E21" s="38"/>
      <c r="F21" s="38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39"/>
      <c r="V21" s="63"/>
      <c r="W21" s="56"/>
      <c r="X21" s="56"/>
      <c r="Y21" s="36"/>
      <c r="Z21" s="36">
        <f>SUM(Z11:Z20)</f>
        <v>11.984511152538428</v>
      </c>
      <c r="AB21" s="2"/>
    </row>
    <row r="22" spans="1:28" x14ac:dyDescent="0.25">
      <c r="A22" s="25" t="s">
        <v>4</v>
      </c>
      <c r="B22" s="11">
        <v>0</v>
      </c>
      <c r="C22" s="9" t="s">
        <v>0</v>
      </c>
      <c r="D22" s="11">
        <v>6.7</v>
      </c>
      <c r="E22" s="9" t="s">
        <v>1</v>
      </c>
      <c r="F22" s="9">
        <v>0</v>
      </c>
      <c r="G22" s="12">
        <v>100.32054062500001</v>
      </c>
      <c r="I22" s="2">
        <f t="shared" ref="I22:U31" si="5">SQRT((($G22/2000000)*$B$2*$C$6)/(2*$B$3))*SQRT(I$9)*1000</f>
        <v>0</v>
      </c>
      <c r="J22" s="2">
        <f t="shared" si="5"/>
        <v>22.160039441057027</v>
      </c>
      <c r="K22" s="2">
        <f t="shared" si="5"/>
        <v>31.339028320265548</v>
      </c>
      <c r="L22" s="2">
        <f t="shared" si="5"/>
        <v>38.382314209640995</v>
      </c>
      <c r="M22" s="2">
        <f t="shared" si="5"/>
        <v>44.320078882114053</v>
      </c>
      <c r="N22" s="2">
        <f t="shared" si="5"/>
        <v>54.280789310539852</v>
      </c>
      <c r="O22" s="2">
        <f t="shared" si="5"/>
        <v>62.678056640531096</v>
      </c>
      <c r="P22" s="2">
        <f t="shared" si="5"/>
        <v>70.076197672904811</v>
      </c>
      <c r="Q22" s="2">
        <f t="shared" si="5"/>
        <v>76.764628419281991</v>
      </c>
      <c r="R22" s="2">
        <f t="shared" si="5"/>
        <v>82.915275265832889</v>
      </c>
      <c r="S22" s="2">
        <f t="shared" si="5"/>
        <v>88.640157764228107</v>
      </c>
      <c r="T22" s="2">
        <f t="shared" si="5"/>
        <v>94.017084960796637</v>
      </c>
      <c r="U22" s="12">
        <f t="shared" si="5"/>
        <v>99.102709148559896</v>
      </c>
      <c r="V22" s="60">
        <f>SLOPE(I22:U22,$I$10:$U$10)</f>
        <v>9.9102709148559907</v>
      </c>
      <c r="W22" s="61">
        <v>9.6573588129459296</v>
      </c>
      <c r="X22" s="61">
        <v>0.81944810757993736</v>
      </c>
      <c r="Y22" s="22">
        <v>1.3604708845155944</v>
      </c>
      <c r="Z22" s="22">
        <f t="shared" si="4"/>
        <v>6.3964531292565116E-2</v>
      </c>
      <c r="AB22" s="2"/>
    </row>
    <row r="23" spans="1:28" x14ac:dyDescent="0.25">
      <c r="A23" s="25" t="s">
        <v>4</v>
      </c>
      <c r="B23" s="11">
        <v>0</v>
      </c>
      <c r="C23" s="9" t="s">
        <v>0</v>
      </c>
      <c r="D23" s="11">
        <v>6.7</v>
      </c>
      <c r="E23" s="9" t="s">
        <v>1</v>
      </c>
      <c r="F23" s="9">
        <v>0.05</v>
      </c>
      <c r="G23" s="12">
        <v>78.391500000000008</v>
      </c>
      <c r="I23" s="2">
        <f t="shared" si="5"/>
        <v>0</v>
      </c>
      <c r="J23" s="2">
        <f t="shared" si="5"/>
        <v>19.588901587566724</v>
      </c>
      <c r="K23" s="2">
        <f t="shared" si="5"/>
        <v>27.702890297128715</v>
      </c>
      <c r="L23" s="2">
        <f t="shared" si="5"/>
        <v>33.928972814132209</v>
      </c>
      <c r="M23" s="2">
        <f t="shared" si="5"/>
        <v>39.177803175133448</v>
      </c>
      <c r="N23" s="2">
        <f t="shared" si="5"/>
        <v>47.982813511133799</v>
      </c>
      <c r="O23" s="2">
        <f t="shared" si="5"/>
        <v>55.405780594257429</v>
      </c>
      <c r="P23" s="2">
        <f t="shared" si="5"/>
        <v>61.945545877599152</v>
      </c>
      <c r="Q23" s="2">
        <f t="shared" si="5"/>
        <v>67.857945628264417</v>
      </c>
      <c r="R23" s="2">
        <f t="shared" si="5"/>
        <v>73.294958323906826</v>
      </c>
      <c r="S23" s="2">
        <f t="shared" si="5"/>
        <v>78.355606350266896</v>
      </c>
      <c r="T23" s="2">
        <f t="shared" si="5"/>
        <v>83.10867089138614</v>
      </c>
      <c r="U23" s="12">
        <f t="shared" si="5"/>
        <v>87.604231108705491</v>
      </c>
      <c r="V23" s="60">
        <f t="shared" ref="V23:V31" si="6">SLOPE(I23:U23,$I$10:$U$10)</f>
        <v>8.7604231108705513</v>
      </c>
      <c r="W23" s="61">
        <v>10.217586955668489</v>
      </c>
      <c r="X23" s="61">
        <v>1.4901671153248639</v>
      </c>
      <c r="Y23" s="22">
        <v>0.66763278488353883</v>
      </c>
      <c r="Z23" s="22">
        <f t="shared" si="4"/>
        <v>2.1233264705863086</v>
      </c>
      <c r="AB23" s="2"/>
    </row>
    <row r="24" spans="1:28" x14ac:dyDescent="0.25">
      <c r="A24" s="25" t="s">
        <v>4</v>
      </c>
      <c r="B24" s="11">
        <v>0</v>
      </c>
      <c r="C24" s="9" t="s">
        <v>0</v>
      </c>
      <c r="D24" s="11">
        <v>6.7</v>
      </c>
      <c r="E24" s="9" t="s">
        <v>1</v>
      </c>
      <c r="F24" s="9">
        <v>0.2</v>
      </c>
      <c r="G24" s="12">
        <v>58.161556249999997</v>
      </c>
      <c r="I24" s="2">
        <f t="shared" si="5"/>
        <v>0</v>
      </c>
      <c r="J24" s="2">
        <f t="shared" si="5"/>
        <v>16.873050501453374</v>
      </c>
      <c r="K24" s="2">
        <f t="shared" si="5"/>
        <v>23.862096857761514</v>
      </c>
      <c r="L24" s="2">
        <f t="shared" si="5"/>
        <v>29.224980747192763</v>
      </c>
      <c r="M24" s="2">
        <f t="shared" si="5"/>
        <v>33.746101002906748</v>
      </c>
      <c r="N24" s="2">
        <f t="shared" si="5"/>
        <v>41.330364132772594</v>
      </c>
      <c r="O24" s="2">
        <f t="shared" si="5"/>
        <v>47.724193715523029</v>
      </c>
      <c r="P24" s="2">
        <f t="shared" si="5"/>
        <v>53.357270659638871</v>
      </c>
      <c r="Q24" s="2">
        <f t="shared" si="5"/>
        <v>58.449961494385526</v>
      </c>
      <c r="R24" s="2">
        <f t="shared" si="5"/>
        <v>63.133174046172776</v>
      </c>
      <c r="S24" s="2">
        <f t="shared" si="5"/>
        <v>67.492202005813496</v>
      </c>
      <c r="T24" s="2">
        <f t="shared" si="5"/>
        <v>71.586290573284543</v>
      </c>
      <c r="U24" s="12">
        <f t="shared" si="5"/>
        <v>75.4585758180733</v>
      </c>
      <c r="V24" s="60">
        <f t="shared" si="6"/>
        <v>7.5458575818073319</v>
      </c>
      <c r="W24" s="61">
        <v>8.4378182490917268</v>
      </c>
      <c r="X24" s="61">
        <v>6.5862496981553775E-2</v>
      </c>
      <c r="Y24" s="22">
        <v>5.3459974458540671E-2</v>
      </c>
      <c r="Z24" s="22">
        <f t="shared" si="4"/>
        <v>0.79559383198242306</v>
      </c>
      <c r="AB24" s="2"/>
    </row>
    <row r="25" spans="1:28" x14ac:dyDescent="0.25">
      <c r="A25" s="25" t="s">
        <v>4</v>
      </c>
      <c r="B25" s="11">
        <v>0</v>
      </c>
      <c r="C25" s="9" t="s">
        <v>0</v>
      </c>
      <c r="D25" s="11">
        <v>6.7</v>
      </c>
      <c r="E25" s="9" t="s">
        <v>1</v>
      </c>
      <c r="F25" s="9">
        <v>0.35</v>
      </c>
      <c r="G25" s="12">
        <v>39.541375000000002</v>
      </c>
      <c r="I25" s="2">
        <f t="shared" si="5"/>
        <v>0</v>
      </c>
      <c r="J25" s="2">
        <f t="shared" si="5"/>
        <v>13.912381580002345</v>
      </c>
      <c r="K25" s="2">
        <f t="shared" si="5"/>
        <v>19.675078715348942</v>
      </c>
      <c r="L25" s="2">
        <f t="shared" si="5"/>
        <v>24.096951750849435</v>
      </c>
      <c r="M25" s="2">
        <f t="shared" si="5"/>
        <v>27.824763160004689</v>
      </c>
      <c r="N25" s="2">
        <f t="shared" si="5"/>
        <v>34.078235977901365</v>
      </c>
      <c r="O25" s="2">
        <f t="shared" si="5"/>
        <v>39.350157430697884</v>
      </c>
      <c r="P25" s="2">
        <f t="shared" si="5"/>
        <v>43.994813470179473</v>
      </c>
      <c r="Q25" s="2">
        <f t="shared" si="5"/>
        <v>48.19390350169887</v>
      </c>
      <c r="R25" s="2">
        <f t="shared" si="5"/>
        <v>52.05536530643348</v>
      </c>
      <c r="S25" s="2">
        <f t="shared" si="5"/>
        <v>55.649526320009379</v>
      </c>
      <c r="T25" s="2">
        <f t="shared" si="5"/>
        <v>59.025236146046829</v>
      </c>
      <c r="U25" s="12">
        <f t="shared" si="5"/>
        <v>62.218061883602338</v>
      </c>
      <c r="V25" s="60">
        <f t="shared" si="6"/>
        <v>6.221806188360234</v>
      </c>
      <c r="W25" s="61">
        <v>6.4543853208847386</v>
      </c>
      <c r="X25" s="61">
        <v>0.28509624269048839</v>
      </c>
      <c r="Y25" s="22">
        <v>0.21181671560937776</v>
      </c>
      <c r="Z25" s="22">
        <f t="shared" si="4"/>
        <v>5.4093052885851062E-2</v>
      </c>
      <c r="AB25" s="2"/>
    </row>
    <row r="26" spans="1:28" x14ac:dyDescent="0.25">
      <c r="A26" s="25" t="s">
        <v>4</v>
      </c>
      <c r="B26" s="11">
        <v>5</v>
      </c>
      <c r="C26" s="9" t="s">
        <v>0</v>
      </c>
      <c r="D26" s="11">
        <v>6.7</v>
      </c>
      <c r="E26" s="9" t="s">
        <v>1</v>
      </c>
      <c r="F26" s="9">
        <v>0</v>
      </c>
      <c r="G26" s="12">
        <v>50.725171875000001</v>
      </c>
      <c r="I26" s="2">
        <f t="shared" si="5"/>
        <v>0</v>
      </c>
      <c r="J26" s="2">
        <f t="shared" si="5"/>
        <v>15.757501629376382</v>
      </c>
      <c r="K26" s="2">
        <f t="shared" si="5"/>
        <v>22.284472513380223</v>
      </c>
      <c r="L26" s="2">
        <f t="shared" si="5"/>
        <v>27.292793422429259</v>
      </c>
      <c r="M26" s="2">
        <f t="shared" si="5"/>
        <v>31.515003258752763</v>
      </c>
      <c r="N26" s="2">
        <f t="shared" si="5"/>
        <v>38.597838613046662</v>
      </c>
      <c r="O26" s="2">
        <f t="shared" si="5"/>
        <v>44.568945026760446</v>
      </c>
      <c r="P26" s="2">
        <f t="shared" si="5"/>
        <v>49.829595382643767</v>
      </c>
      <c r="Q26" s="2">
        <f t="shared" si="5"/>
        <v>54.585586844858518</v>
      </c>
      <c r="R26" s="2">
        <f t="shared" si="5"/>
        <v>58.95917236865855</v>
      </c>
      <c r="S26" s="2">
        <f t="shared" si="5"/>
        <v>63.030006517505527</v>
      </c>
      <c r="T26" s="2">
        <f t="shared" si="5"/>
        <v>66.853417540140669</v>
      </c>
      <c r="U26" s="12">
        <f t="shared" si="5"/>
        <v>70.469689597698576</v>
      </c>
      <c r="V26" s="60">
        <f t="shared" si="6"/>
        <v>7.046968959769857</v>
      </c>
      <c r="W26" s="61">
        <v>6.6475855171791931</v>
      </c>
      <c r="X26" s="61">
        <v>0.45849669496511769</v>
      </c>
      <c r="Y26" s="22">
        <v>0.50553575277676988</v>
      </c>
      <c r="Z26" s="22">
        <f t="shared" si="4"/>
        <v>0.15950713421557017</v>
      </c>
      <c r="AB26" s="2"/>
    </row>
    <row r="27" spans="1:28" x14ac:dyDescent="0.25">
      <c r="A27" s="25" t="s">
        <v>4</v>
      </c>
      <c r="B27" s="11">
        <v>5</v>
      </c>
      <c r="C27" s="9" t="s">
        <v>0</v>
      </c>
      <c r="D27" s="11">
        <v>6.7</v>
      </c>
      <c r="E27" s="9" t="s">
        <v>1</v>
      </c>
      <c r="F27" s="9">
        <v>0.05</v>
      </c>
      <c r="G27" s="12">
        <v>42.926921875000012</v>
      </c>
      <c r="I27" s="2">
        <f t="shared" si="5"/>
        <v>0</v>
      </c>
      <c r="J27" s="2">
        <f t="shared" si="5"/>
        <v>14.495742680755075</v>
      </c>
      <c r="K27" s="2">
        <f t="shared" si="5"/>
        <v>20.500075895794353</v>
      </c>
      <c r="L27" s="2">
        <f t="shared" si="5"/>
        <v>25.10736281651247</v>
      </c>
      <c r="M27" s="2">
        <f t="shared" si="5"/>
        <v>28.991485361510151</v>
      </c>
      <c r="N27" s="2">
        <f t="shared" si="5"/>
        <v>35.507173010533883</v>
      </c>
      <c r="O27" s="2">
        <f t="shared" si="5"/>
        <v>41.000151791588706</v>
      </c>
      <c r="P27" s="2">
        <f t="shared" si="5"/>
        <v>45.839563246901072</v>
      </c>
      <c r="Q27" s="2">
        <f t="shared" si="5"/>
        <v>50.214725633024941</v>
      </c>
      <c r="R27" s="2">
        <f t="shared" si="5"/>
        <v>54.238102678221516</v>
      </c>
      <c r="S27" s="2">
        <f t="shared" si="5"/>
        <v>57.982970723020301</v>
      </c>
      <c r="T27" s="2">
        <f t="shared" si="5"/>
        <v>61.50022768738306</v>
      </c>
      <c r="U27" s="12">
        <f t="shared" si="5"/>
        <v>64.826932037026765</v>
      </c>
      <c r="V27" s="60">
        <f t="shared" si="6"/>
        <v>6.4826932037026772</v>
      </c>
      <c r="W27" s="61">
        <v>5.5474549930988308</v>
      </c>
      <c r="X27" s="61">
        <v>0.37333789419469277</v>
      </c>
      <c r="Y27" s="22">
        <v>0.48487461683561506</v>
      </c>
      <c r="Z27" s="22">
        <f t="shared" si="4"/>
        <v>0.87467051057348455</v>
      </c>
      <c r="AB27" s="2"/>
    </row>
    <row r="28" spans="1:28" x14ac:dyDescent="0.25">
      <c r="A28" s="25" t="s">
        <v>4</v>
      </c>
      <c r="B28" s="11">
        <v>5</v>
      </c>
      <c r="C28" s="9" t="s">
        <v>0</v>
      </c>
      <c r="D28" s="11">
        <v>6.7</v>
      </c>
      <c r="E28" s="9" t="s">
        <v>1</v>
      </c>
      <c r="F28" s="9">
        <v>0.2</v>
      </c>
      <c r="G28" s="12">
        <v>31.704685937499999</v>
      </c>
      <c r="I28" s="2">
        <f t="shared" si="5"/>
        <v>0</v>
      </c>
      <c r="J28" s="2">
        <f t="shared" si="5"/>
        <v>12.457684413014015</v>
      </c>
      <c r="K28" s="2">
        <f t="shared" si="5"/>
        <v>17.617826252648328</v>
      </c>
      <c r="L28" s="2">
        <f t="shared" si="5"/>
        <v>21.577342347999135</v>
      </c>
      <c r="M28" s="2">
        <f t="shared" si="5"/>
        <v>24.915368826028029</v>
      </c>
      <c r="N28" s="2">
        <f t="shared" si="5"/>
        <v>30.5149701885077</v>
      </c>
      <c r="O28" s="2">
        <f t="shared" si="5"/>
        <v>35.235652505296656</v>
      </c>
      <c r="P28" s="2">
        <f t="shared" si="5"/>
        <v>39.394657116702042</v>
      </c>
      <c r="Q28" s="2">
        <f t="shared" si="5"/>
        <v>43.15468469599827</v>
      </c>
      <c r="R28" s="2">
        <f t="shared" si="5"/>
        <v>46.612386906052478</v>
      </c>
      <c r="S28" s="2">
        <f t="shared" si="5"/>
        <v>49.830737652056058</v>
      </c>
      <c r="T28" s="2">
        <f t="shared" si="5"/>
        <v>52.853478757944977</v>
      </c>
      <c r="U28" s="12">
        <f t="shared" si="5"/>
        <v>55.712458379477795</v>
      </c>
      <c r="V28" s="60">
        <f t="shared" si="6"/>
        <v>5.5712458379477816</v>
      </c>
      <c r="W28" s="61">
        <v>4.8700790355780041</v>
      </c>
      <c r="X28" s="61">
        <v>0.3172561183181184</v>
      </c>
      <c r="Y28" s="22">
        <v>0.16804940574630312</v>
      </c>
      <c r="Z28" s="22">
        <f t="shared" si="4"/>
        <v>0.49163488474545858</v>
      </c>
      <c r="AB28" s="2"/>
    </row>
    <row r="29" spans="1:28" x14ac:dyDescent="0.25">
      <c r="A29" s="25" t="s">
        <v>4</v>
      </c>
      <c r="B29" s="11">
        <v>5</v>
      </c>
      <c r="C29" s="9" t="s">
        <v>0</v>
      </c>
      <c r="D29" s="11">
        <v>6.7</v>
      </c>
      <c r="E29" s="9" t="s">
        <v>1</v>
      </c>
      <c r="F29" s="9">
        <v>0.35</v>
      </c>
      <c r="G29" s="12">
        <v>19.27481640625</v>
      </c>
      <c r="I29" s="2">
        <f t="shared" si="5"/>
        <v>0</v>
      </c>
      <c r="J29" s="2">
        <f t="shared" si="5"/>
        <v>9.7133876688057832</v>
      </c>
      <c r="K29" s="2">
        <f t="shared" si="5"/>
        <v>13.73680457781272</v>
      </c>
      <c r="L29" s="2">
        <f t="shared" si="5"/>
        <v>16.82408095598463</v>
      </c>
      <c r="M29" s="2">
        <f t="shared" si="5"/>
        <v>19.426775337611566</v>
      </c>
      <c r="N29" s="2">
        <f t="shared" si="5"/>
        <v>23.792843462416371</v>
      </c>
      <c r="O29" s="2">
        <f t="shared" si="5"/>
        <v>27.473609155625439</v>
      </c>
      <c r="P29" s="2">
        <f t="shared" si="5"/>
        <v>30.716428829619542</v>
      </c>
      <c r="Q29" s="2">
        <f t="shared" si="5"/>
        <v>33.648161911969261</v>
      </c>
      <c r="R29" s="2">
        <f t="shared" si="5"/>
        <v>36.344168721586072</v>
      </c>
      <c r="S29" s="2">
        <f t="shared" si="5"/>
        <v>38.853550675223133</v>
      </c>
      <c r="T29" s="2">
        <f t="shared" si="5"/>
        <v>41.210413733438159</v>
      </c>
      <c r="U29" s="12">
        <f t="shared" si="5"/>
        <v>43.439590238515891</v>
      </c>
      <c r="V29" s="60">
        <f t="shared" si="6"/>
        <v>4.3439590238515899</v>
      </c>
      <c r="W29" s="61">
        <v>3.8210472909536897</v>
      </c>
      <c r="X29" s="61">
        <v>0.14772210355820414</v>
      </c>
      <c r="Y29" s="22">
        <v>0.17377964951049663</v>
      </c>
      <c r="Z29" s="22">
        <f t="shared" si="4"/>
        <v>0.27343668040228497</v>
      </c>
      <c r="AB29" s="2"/>
    </row>
    <row r="30" spans="1:28" x14ac:dyDescent="0.25">
      <c r="A30" s="25" t="s">
        <v>4</v>
      </c>
      <c r="B30" s="11">
        <v>15</v>
      </c>
      <c r="C30" s="9" t="s">
        <v>0</v>
      </c>
      <c r="D30" s="11">
        <v>6.7</v>
      </c>
      <c r="E30" s="9" t="s">
        <v>1</v>
      </c>
      <c r="F30" s="9">
        <v>0</v>
      </c>
      <c r="G30" s="12">
        <v>32.574803125000003</v>
      </c>
      <c r="H30" s="5"/>
      <c r="I30" s="2">
        <f t="shared" si="5"/>
        <v>0</v>
      </c>
      <c r="J30" s="2">
        <f t="shared" si="5"/>
        <v>12.627474404520425</v>
      </c>
      <c r="K30" s="2">
        <f t="shared" si="5"/>
        <v>17.857945561391908</v>
      </c>
      <c r="L30" s="2">
        <f t="shared" si="5"/>
        <v>21.871427239904932</v>
      </c>
      <c r="M30" s="2">
        <f t="shared" si="5"/>
        <v>25.254948809040851</v>
      </c>
      <c r="N30" s="2">
        <f t="shared" si="5"/>
        <v>30.930869031129902</v>
      </c>
      <c r="O30" s="2">
        <f t="shared" si="5"/>
        <v>35.715891122783816</v>
      </c>
      <c r="P30" s="2">
        <f t="shared" si="5"/>
        <v>39.931580213762949</v>
      </c>
      <c r="Q30" s="2">
        <f t="shared" si="5"/>
        <v>43.742854479809864</v>
      </c>
      <c r="R30" s="2">
        <f t="shared" si="5"/>
        <v>47.247682881972722</v>
      </c>
      <c r="S30" s="2">
        <f t="shared" si="5"/>
        <v>50.509897618081702</v>
      </c>
      <c r="T30" s="2">
        <f t="shared" si="5"/>
        <v>53.573836684175724</v>
      </c>
      <c r="U30" s="12">
        <f t="shared" si="5"/>
        <v>56.471782305292692</v>
      </c>
      <c r="V30" s="60">
        <f t="shared" si="6"/>
        <v>5.6471782305292697</v>
      </c>
      <c r="W30" s="61">
        <v>5.1485117261226909</v>
      </c>
      <c r="X30" s="61">
        <v>0.51173371858581884</v>
      </c>
      <c r="Y30" s="22">
        <v>0.38050007914177275</v>
      </c>
      <c r="Z30" s="22">
        <f t="shared" si="4"/>
        <v>0.24866828261707646</v>
      </c>
      <c r="AB30" s="2"/>
    </row>
    <row r="31" spans="1:28" x14ac:dyDescent="0.25">
      <c r="A31" s="26" t="s">
        <v>4</v>
      </c>
      <c r="B31" s="19">
        <v>30</v>
      </c>
      <c r="C31" s="18" t="s">
        <v>0</v>
      </c>
      <c r="D31" s="19">
        <v>6.7</v>
      </c>
      <c r="E31" s="18" t="s">
        <v>1</v>
      </c>
      <c r="F31" s="18">
        <v>0</v>
      </c>
      <c r="G31" s="20">
        <v>24.745882291666664</v>
      </c>
      <c r="H31" s="6"/>
      <c r="I31" s="6">
        <f t="shared" si="5"/>
        <v>0</v>
      </c>
      <c r="J31" s="6">
        <f t="shared" si="5"/>
        <v>11.005938165088176</v>
      </c>
      <c r="K31" s="6">
        <f t="shared" si="5"/>
        <v>15.564747019707355</v>
      </c>
      <c r="L31" s="6">
        <f t="shared" si="5"/>
        <v>19.062844086894103</v>
      </c>
      <c r="M31" s="6">
        <f t="shared" si="5"/>
        <v>22.011876330176353</v>
      </c>
      <c r="N31" s="6">
        <f t="shared" si="5"/>
        <v>26.958932645089398</v>
      </c>
      <c r="O31" s="6">
        <f t="shared" si="5"/>
        <v>31.129494039414709</v>
      </c>
      <c r="P31" s="6">
        <f t="shared" si="5"/>
        <v>34.8038323886529</v>
      </c>
      <c r="Q31" s="6">
        <f t="shared" si="5"/>
        <v>38.125688173788205</v>
      </c>
      <c r="R31" s="6">
        <f t="shared" si="5"/>
        <v>41.180449833779406</v>
      </c>
      <c r="S31" s="6">
        <f t="shared" si="5"/>
        <v>44.023752660352706</v>
      </c>
      <c r="T31" s="6">
        <f t="shared" si="5"/>
        <v>46.694241059122056</v>
      </c>
      <c r="U31" s="20">
        <f t="shared" si="5"/>
        <v>49.220051786592926</v>
      </c>
      <c r="V31" s="62">
        <f t="shared" si="6"/>
        <v>4.922005178659294</v>
      </c>
      <c r="W31" s="21">
        <v>5.2649114240998216</v>
      </c>
      <c r="X31" s="21">
        <v>0.34222366156708617</v>
      </c>
      <c r="Y31" s="23">
        <v>0.2756958245436163</v>
      </c>
      <c r="Z31" s="23">
        <f t="shared" si="4"/>
        <v>0.11758469316211936</v>
      </c>
      <c r="AB31" s="2"/>
    </row>
    <row r="32" spans="1:28" x14ac:dyDescent="0.25">
      <c r="Z32" s="57">
        <f>SUM(Z22:Z31)</f>
        <v>5.2024800724631426</v>
      </c>
    </row>
    <row r="33" spans="22:26" x14ac:dyDescent="0.25">
      <c r="W33" s="7"/>
      <c r="X33" s="7"/>
    </row>
    <row r="34" spans="22:26" ht="17.25" x14ac:dyDescent="0.25">
      <c r="V34" s="43" t="s">
        <v>24</v>
      </c>
      <c r="W34" s="44">
        <f>RSQ(V11:V31,W11:W31)</f>
        <v>0.85964562842867009</v>
      </c>
      <c r="X34" s="8"/>
      <c r="Y34" s="11"/>
      <c r="Z34" s="54"/>
    </row>
    <row r="35" spans="22:26" ht="17.25" x14ac:dyDescent="0.25">
      <c r="V35" s="45" t="s">
        <v>23</v>
      </c>
      <c r="W35" s="23">
        <f>1-(1-W34)*(COUNT(W11:W20,W22:W31)-1)/(COUNT(W11:W20,W22:W31)-1-1)</f>
        <v>0.85184816334137403</v>
      </c>
      <c r="Y35" s="11"/>
      <c r="Z35" s="54"/>
    </row>
  </sheetData>
  <mergeCells count="2">
    <mergeCell ref="B10:C10"/>
    <mergeCell ref="D10:E1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H28" sqref="H28:I29"/>
    </sheetView>
  </sheetViews>
  <sheetFormatPr baseColWidth="10" defaultRowHeight="15" x14ac:dyDescent="0.25"/>
  <sheetData>
    <row r="1" spans="1:17" x14ac:dyDescent="0.25">
      <c r="A1" s="43" t="s">
        <v>29</v>
      </c>
      <c r="B1" s="32"/>
      <c r="C1" s="32"/>
      <c r="D1" s="32"/>
      <c r="E1" s="32"/>
      <c r="F1" s="32"/>
      <c r="G1" s="48"/>
      <c r="J1" s="34"/>
      <c r="K1" s="34"/>
      <c r="L1" s="34"/>
      <c r="M1" s="34"/>
      <c r="N1" s="34"/>
      <c r="O1" s="34"/>
    </row>
    <row r="2" spans="1:17" x14ac:dyDescent="0.25">
      <c r="A2" s="49" t="s">
        <v>26</v>
      </c>
      <c r="B2" s="50" t="s">
        <v>27</v>
      </c>
      <c r="C2" s="51">
        <v>10.36087</v>
      </c>
      <c r="D2" s="67">
        <v>-2.1804199999999998</v>
      </c>
      <c r="E2" s="50" t="s">
        <v>10</v>
      </c>
      <c r="F2" s="66">
        <v>-1.6450400000000001</v>
      </c>
      <c r="G2" s="52" t="s">
        <v>28</v>
      </c>
      <c r="H2" s="11"/>
      <c r="J2" s="68"/>
      <c r="K2" s="68"/>
      <c r="L2" s="69"/>
      <c r="M2" s="68"/>
      <c r="N2" s="70"/>
      <c r="O2" s="68"/>
    </row>
    <row r="3" spans="1:17" x14ac:dyDescent="0.25">
      <c r="A3" s="11"/>
      <c r="B3" s="11"/>
      <c r="C3" s="11"/>
      <c r="D3" s="11"/>
      <c r="E3" s="11"/>
      <c r="N3" s="11"/>
      <c r="O3" s="11"/>
      <c r="P3" s="11"/>
      <c r="Q3" s="11"/>
    </row>
    <row r="4" spans="1:17" x14ac:dyDescent="0.25">
      <c r="A4" s="41"/>
      <c r="B4" s="41"/>
      <c r="C4" s="27"/>
      <c r="D4" s="41"/>
      <c r="E4" s="31"/>
      <c r="F4" s="31"/>
      <c r="G4" s="31"/>
      <c r="H4" s="33"/>
      <c r="I4" s="43" t="s">
        <v>17</v>
      </c>
      <c r="J4" s="27"/>
      <c r="K4" s="31"/>
      <c r="P4" s="11"/>
      <c r="Q4" s="11"/>
    </row>
    <row r="5" spans="1:17" x14ac:dyDescent="0.25">
      <c r="A5" s="24" t="s">
        <v>7</v>
      </c>
      <c r="B5" s="141" t="s">
        <v>8</v>
      </c>
      <c r="C5" s="142"/>
      <c r="D5" s="141" t="s">
        <v>9</v>
      </c>
      <c r="E5" s="142"/>
      <c r="F5" s="13" t="s">
        <v>10</v>
      </c>
      <c r="G5" s="13" t="s">
        <v>25</v>
      </c>
      <c r="H5" s="24" t="s">
        <v>16</v>
      </c>
      <c r="I5" s="45" t="s">
        <v>20</v>
      </c>
      <c r="J5" s="17" t="s">
        <v>18</v>
      </c>
      <c r="K5" s="13" t="s">
        <v>19</v>
      </c>
      <c r="P5" s="11"/>
      <c r="Q5" s="11"/>
    </row>
    <row r="6" spans="1:17" x14ac:dyDescent="0.25">
      <c r="A6" s="25" t="s">
        <v>4</v>
      </c>
      <c r="B6" s="11">
        <v>0</v>
      </c>
      <c r="C6" s="9" t="s">
        <v>0</v>
      </c>
      <c r="D6" s="11">
        <v>1.7</v>
      </c>
      <c r="E6" s="9" t="s">
        <v>1</v>
      </c>
      <c r="F6" s="9">
        <v>0</v>
      </c>
      <c r="G6" s="22">
        <v>0.10999999999999999</v>
      </c>
      <c r="H6" s="131">
        <f>$C$2+$D$2*F6+$F$2*G6</f>
        <v>10.179915600000001</v>
      </c>
      <c r="I6" s="53">
        <v>9.8754909357827305</v>
      </c>
      <c r="J6" s="54">
        <v>2.6080762033576246</v>
      </c>
      <c r="K6" s="22">
        <v>2.3307522027356722</v>
      </c>
      <c r="P6" s="11"/>
      <c r="Q6" s="11"/>
    </row>
    <row r="7" spans="1:17" x14ac:dyDescent="0.25">
      <c r="A7" s="25" t="s">
        <v>4</v>
      </c>
      <c r="B7" s="11">
        <v>0</v>
      </c>
      <c r="C7" s="9" t="s">
        <v>0</v>
      </c>
      <c r="D7" s="11">
        <v>1.7</v>
      </c>
      <c r="E7" s="9" t="s">
        <v>1</v>
      </c>
      <c r="F7" s="9">
        <v>0.05</v>
      </c>
      <c r="G7" s="22">
        <v>0.32250000000000001</v>
      </c>
      <c r="H7" s="131">
        <f>$C$2+$D$2*F7+$F$2*G7</f>
        <v>9.7213235999999998</v>
      </c>
      <c r="I7" s="53">
        <v>12.082944667770022</v>
      </c>
      <c r="J7" s="54">
        <v>0.65788815313166182</v>
      </c>
      <c r="K7" s="22">
        <v>0.91502724895569365</v>
      </c>
      <c r="P7" s="11"/>
      <c r="Q7" s="11"/>
    </row>
    <row r="8" spans="1:17" x14ac:dyDescent="0.25">
      <c r="A8" s="25" t="s">
        <v>4</v>
      </c>
      <c r="B8" s="11">
        <v>0</v>
      </c>
      <c r="C8" s="9" t="s">
        <v>0</v>
      </c>
      <c r="D8" s="11">
        <v>1.7</v>
      </c>
      <c r="E8" s="9" t="s">
        <v>1</v>
      </c>
      <c r="F8" s="9">
        <v>0.2</v>
      </c>
      <c r="G8" s="22">
        <v>1.085</v>
      </c>
      <c r="H8" s="131">
        <f>$C$2+$D$2*F8+$F$2*G8</f>
        <v>8.1399176000000004</v>
      </c>
      <c r="I8" s="53">
        <v>8.8177624950302693</v>
      </c>
      <c r="J8" s="54">
        <v>0.23551268005935277</v>
      </c>
      <c r="K8" s="22">
        <v>0.20354266530031317</v>
      </c>
      <c r="P8" s="11"/>
      <c r="Q8" s="11"/>
    </row>
    <row r="9" spans="1:17" x14ac:dyDescent="0.25">
      <c r="A9" s="25" t="s">
        <v>4</v>
      </c>
      <c r="B9" s="11">
        <v>0</v>
      </c>
      <c r="C9" s="9" t="s">
        <v>0</v>
      </c>
      <c r="D9" s="11">
        <v>1.7</v>
      </c>
      <c r="E9" s="9" t="s">
        <v>1</v>
      </c>
      <c r="F9" s="9">
        <v>0.35</v>
      </c>
      <c r="G9" s="22">
        <v>2.0674999999999999</v>
      </c>
      <c r="H9" s="131">
        <f>$C$2+$D$2*F9+$F$2*G9</f>
        <v>6.1966028000000009</v>
      </c>
      <c r="I9" s="53">
        <v>6.2530696396113337</v>
      </c>
      <c r="J9" s="54">
        <v>0.33046899464294022</v>
      </c>
      <c r="K9" s="22">
        <v>0.3191932988774564</v>
      </c>
      <c r="P9" s="11"/>
      <c r="Q9" s="11"/>
    </row>
    <row r="10" spans="1:17" x14ac:dyDescent="0.25">
      <c r="A10" s="25" t="s">
        <v>4</v>
      </c>
      <c r="B10" s="11">
        <v>5</v>
      </c>
      <c r="C10" s="9" t="s">
        <v>0</v>
      </c>
      <c r="D10" s="11">
        <v>1.7</v>
      </c>
      <c r="E10" s="9" t="s">
        <v>1</v>
      </c>
      <c r="F10" s="9">
        <v>0</v>
      </c>
      <c r="G10" s="22">
        <v>1.9950000000000001</v>
      </c>
      <c r="H10" s="131">
        <f>$C$2+$D$2*F10+$F$2*G10</f>
        <v>7.0790152000000006</v>
      </c>
      <c r="I10" s="53">
        <v>7.4616882202099655</v>
      </c>
      <c r="J10" s="54">
        <v>0.12224437490984386</v>
      </c>
      <c r="K10" s="22">
        <v>0.15174919165073941</v>
      </c>
      <c r="P10" s="11"/>
      <c r="Q10" s="11"/>
    </row>
    <row r="11" spans="1:17" x14ac:dyDescent="0.25">
      <c r="A11" s="25" t="s">
        <v>4</v>
      </c>
      <c r="B11" s="11">
        <v>5</v>
      </c>
      <c r="C11" s="9" t="s">
        <v>0</v>
      </c>
      <c r="D11" s="11">
        <v>1.7</v>
      </c>
      <c r="E11" s="9" t="s">
        <v>1</v>
      </c>
      <c r="F11" s="9">
        <v>0.05</v>
      </c>
      <c r="G11" s="22">
        <v>2.3633333333333333</v>
      </c>
      <c r="H11" s="131">
        <f>$C$2+$D$2*F11+$F$2*G11</f>
        <v>6.3640711333333329</v>
      </c>
      <c r="I11" s="53">
        <v>5.9426851706530908</v>
      </c>
      <c r="J11" s="54">
        <v>8.4495624662728197E-2</v>
      </c>
      <c r="K11" s="22">
        <v>0.12974404907914128</v>
      </c>
      <c r="P11" s="11"/>
      <c r="Q11" s="11"/>
    </row>
    <row r="12" spans="1:17" x14ac:dyDescent="0.25">
      <c r="A12" s="25" t="s">
        <v>4</v>
      </c>
      <c r="B12" s="11">
        <v>5</v>
      </c>
      <c r="C12" s="9" t="s">
        <v>0</v>
      </c>
      <c r="D12" s="11">
        <v>1.7</v>
      </c>
      <c r="E12" s="9" t="s">
        <v>1</v>
      </c>
      <c r="F12" s="9">
        <v>0.2</v>
      </c>
      <c r="G12" s="22">
        <v>2.8224999999999998</v>
      </c>
      <c r="H12" s="131">
        <f>$C$2+$D$2*F12+$F$2*G12</f>
        <v>5.2816606000000013</v>
      </c>
      <c r="I12" s="53">
        <v>5.1889463736911745</v>
      </c>
      <c r="J12" s="54">
        <v>0.42135657512639391</v>
      </c>
      <c r="K12" s="22">
        <v>0.38848375112184819</v>
      </c>
      <c r="P12" s="11"/>
      <c r="Q12" s="11"/>
    </row>
    <row r="13" spans="1:17" x14ac:dyDescent="0.25">
      <c r="A13" s="25" t="s">
        <v>4</v>
      </c>
      <c r="B13" s="11">
        <v>5</v>
      </c>
      <c r="C13" s="9" t="s">
        <v>0</v>
      </c>
      <c r="D13" s="11">
        <v>1.7</v>
      </c>
      <c r="E13" s="9" t="s">
        <v>1</v>
      </c>
      <c r="F13" s="9">
        <v>0.35</v>
      </c>
      <c r="G13" s="22">
        <v>3.3925000000000001</v>
      </c>
      <c r="H13" s="131">
        <f>$C$2+$D$2*F13+$F$2*G13</f>
        <v>4.0169248</v>
      </c>
      <c r="I13" s="53">
        <v>4.3005483979000045</v>
      </c>
      <c r="J13" s="54">
        <v>0.25448266022163857</v>
      </c>
      <c r="K13" s="22">
        <v>0.2107979823470254</v>
      </c>
      <c r="P13" s="11"/>
      <c r="Q13" s="11"/>
    </row>
    <row r="14" spans="1:17" x14ac:dyDescent="0.25">
      <c r="A14" s="25" t="s">
        <v>4</v>
      </c>
      <c r="B14" s="11">
        <v>15</v>
      </c>
      <c r="C14" s="9" t="s">
        <v>0</v>
      </c>
      <c r="D14" s="11">
        <v>1.7</v>
      </c>
      <c r="E14" s="9" t="s">
        <v>1</v>
      </c>
      <c r="F14" s="9">
        <v>0</v>
      </c>
      <c r="G14" s="22">
        <v>3.86</v>
      </c>
      <c r="H14" s="131">
        <f>$C$2+$D$2*F14+$F$2*G14</f>
        <v>4.0110156000000003</v>
      </c>
      <c r="I14" s="53">
        <v>5.3148261740925351</v>
      </c>
      <c r="J14" s="54">
        <v>0.15575871833168531</v>
      </c>
      <c r="K14" s="22">
        <v>0.20550517043157868</v>
      </c>
      <c r="P14" s="11"/>
      <c r="Q14" s="11"/>
    </row>
    <row r="15" spans="1:17" x14ac:dyDescent="0.25">
      <c r="A15" s="26" t="s">
        <v>4</v>
      </c>
      <c r="B15" s="19">
        <v>30</v>
      </c>
      <c r="C15" s="18" t="s">
        <v>0</v>
      </c>
      <c r="D15" s="19">
        <v>1.7</v>
      </c>
      <c r="E15" s="18" t="s">
        <v>1</v>
      </c>
      <c r="F15" s="18">
        <v>0</v>
      </c>
      <c r="G15" s="22">
        <v>4.3099999999999996</v>
      </c>
      <c r="H15" s="131">
        <f>$C$2+$D$2*F15+$F$2*G15</f>
        <v>3.2707476000000009</v>
      </c>
      <c r="I15" s="53">
        <v>4.781542562191551</v>
      </c>
      <c r="J15" s="54">
        <v>0.29994198790873217</v>
      </c>
      <c r="K15" s="22">
        <v>0.20327331645644531</v>
      </c>
      <c r="P15" s="11"/>
      <c r="Q15" s="11"/>
    </row>
    <row r="16" spans="1:17" x14ac:dyDescent="0.25">
      <c r="A16" s="4"/>
      <c r="B16" s="37"/>
      <c r="C16" s="38"/>
      <c r="D16" s="37"/>
      <c r="E16" s="38"/>
      <c r="F16" s="38"/>
      <c r="G16" s="36"/>
      <c r="H16" s="132"/>
      <c r="I16" s="55"/>
      <c r="J16" s="56"/>
      <c r="K16" s="36"/>
      <c r="P16" s="11"/>
      <c r="Q16" s="11"/>
    </row>
    <row r="17" spans="1:17" x14ac:dyDescent="0.25">
      <c r="A17" s="25" t="s">
        <v>4</v>
      </c>
      <c r="B17" s="11">
        <v>0</v>
      </c>
      <c r="C17" s="9" t="s">
        <v>0</v>
      </c>
      <c r="D17" s="11">
        <v>6.7</v>
      </c>
      <c r="E17" s="9" t="s">
        <v>1</v>
      </c>
      <c r="F17" s="9">
        <v>0</v>
      </c>
      <c r="G17" s="22">
        <v>0.28500000000000003</v>
      </c>
      <c r="H17" s="131">
        <f>$C$2+$D$2*F17+$F$2*G17</f>
        <v>9.8920335999999995</v>
      </c>
      <c r="I17" s="53">
        <v>9.6573588129459296</v>
      </c>
      <c r="J17" s="54">
        <v>0.81944810757993736</v>
      </c>
      <c r="K17" s="22">
        <v>1.3604708845155944</v>
      </c>
      <c r="P17" s="11"/>
      <c r="Q17" s="11"/>
    </row>
    <row r="18" spans="1:17" x14ac:dyDescent="0.25">
      <c r="A18" s="25" t="s">
        <v>4</v>
      </c>
      <c r="B18" s="11">
        <v>0</v>
      </c>
      <c r="C18" s="9" t="s">
        <v>0</v>
      </c>
      <c r="D18" s="11">
        <v>6.7</v>
      </c>
      <c r="E18" s="9" t="s">
        <v>1</v>
      </c>
      <c r="F18" s="9">
        <v>0.05</v>
      </c>
      <c r="G18" s="22">
        <v>0.55000000000000004</v>
      </c>
      <c r="H18" s="131">
        <f>$C$2+$D$2*F18+$F$2*G18</f>
        <v>9.3470770000000005</v>
      </c>
      <c r="I18" s="53">
        <v>10.217586955668489</v>
      </c>
      <c r="J18" s="54">
        <v>1.4901671153248639</v>
      </c>
      <c r="K18" s="22">
        <v>0.66763278488353883</v>
      </c>
      <c r="P18" s="11"/>
      <c r="Q18" s="11"/>
    </row>
    <row r="19" spans="1:17" x14ac:dyDescent="0.25">
      <c r="A19" s="25" t="s">
        <v>4</v>
      </c>
      <c r="B19" s="11">
        <v>0</v>
      </c>
      <c r="C19" s="9" t="s">
        <v>0</v>
      </c>
      <c r="D19" s="11">
        <v>6.7</v>
      </c>
      <c r="E19" s="9" t="s">
        <v>1</v>
      </c>
      <c r="F19" s="9">
        <v>0.2</v>
      </c>
      <c r="G19" s="22">
        <v>1.2</v>
      </c>
      <c r="H19" s="131">
        <f>$C$2+$D$2*F19+$F$2*G19</f>
        <v>7.9507380000000012</v>
      </c>
      <c r="I19" s="53">
        <v>8.4378182490917268</v>
      </c>
      <c r="J19" s="54">
        <v>6.5862496981553775E-2</v>
      </c>
      <c r="K19" s="22">
        <v>5.3459974458540671E-2</v>
      </c>
      <c r="P19" s="11"/>
      <c r="Q19" s="11"/>
    </row>
    <row r="20" spans="1:17" x14ac:dyDescent="0.25">
      <c r="A20" s="25" t="s">
        <v>4</v>
      </c>
      <c r="B20" s="11">
        <v>0</v>
      </c>
      <c r="C20" s="9" t="s">
        <v>0</v>
      </c>
      <c r="D20" s="11">
        <v>6.7</v>
      </c>
      <c r="E20" s="9" t="s">
        <v>1</v>
      </c>
      <c r="F20" s="9">
        <v>0.35</v>
      </c>
      <c r="G20" s="22">
        <v>1.8524999999999998</v>
      </c>
      <c r="H20" s="131">
        <f>$C$2+$D$2*F20+$F$2*G20</f>
        <v>6.550286400000001</v>
      </c>
      <c r="I20" s="53">
        <v>6.4543853208847386</v>
      </c>
      <c r="J20" s="54">
        <v>0.28509624269048839</v>
      </c>
      <c r="K20" s="22">
        <v>0.21181671560937776</v>
      </c>
      <c r="P20" s="11"/>
      <c r="Q20" s="11"/>
    </row>
    <row r="21" spans="1:17" x14ac:dyDescent="0.25">
      <c r="A21" s="25" t="s">
        <v>4</v>
      </c>
      <c r="B21" s="11">
        <v>5</v>
      </c>
      <c r="C21" s="9" t="s">
        <v>0</v>
      </c>
      <c r="D21" s="11">
        <v>6.7</v>
      </c>
      <c r="E21" s="9" t="s">
        <v>1</v>
      </c>
      <c r="F21" s="9">
        <v>0</v>
      </c>
      <c r="G21" s="22">
        <v>1.9066666666666665</v>
      </c>
      <c r="H21" s="131">
        <f>$C$2+$D$2*F21+$F$2*G21</f>
        <v>7.2243270666666675</v>
      </c>
      <c r="I21" s="53">
        <v>6.6475855171791931</v>
      </c>
      <c r="J21" s="54">
        <v>0.45849669496511769</v>
      </c>
      <c r="K21" s="22">
        <v>0.50553575277676988</v>
      </c>
      <c r="P21" s="11"/>
      <c r="Q21" s="11"/>
    </row>
    <row r="22" spans="1:17" x14ac:dyDescent="0.25">
      <c r="A22" s="25" t="s">
        <v>4</v>
      </c>
      <c r="B22" s="11">
        <v>5</v>
      </c>
      <c r="C22" s="9" t="s">
        <v>0</v>
      </c>
      <c r="D22" s="11">
        <v>6.7</v>
      </c>
      <c r="E22" s="9" t="s">
        <v>1</v>
      </c>
      <c r="F22" s="9">
        <v>0.05</v>
      </c>
      <c r="G22" s="22">
        <v>2.0225</v>
      </c>
      <c r="H22" s="131">
        <f>$C$2+$D$2*F22+$F$2*G22</f>
        <v>6.9247556000000001</v>
      </c>
      <c r="I22" s="53">
        <v>5.5474549930988308</v>
      </c>
      <c r="J22" s="54">
        <v>0.37333789419469277</v>
      </c>
      <c r="K22" s="22">
        <v>0.48487461683561506</v>
      </c>
      <c r="P22" s="11"/>
      <c r="Q22" s="11"/>
    </row>
    <row r="23" spans="1:17" x14ac:dyDescent="0.25">
      <c r="A23" s="25" t="s">
        <v>4</v>
      </c>
      <c r="B23" s="11">
        <v>5</v>
      </c>
      <c r="C23" s="9" t="s">
        <v>0</v>
      </c>
      <c r="D23" s="11">
        <v>6.7</v>
      </c>
      <c r="E23" s="9" t="s">
        <v>1</v>
      </c>
      <c r="F23" s="9">
        <v>0.2</v>
      </c>
      <c r="G23" s="22">
        <v>2.5233333333333334</v>
      </c>
      <c r="H23" s="131">
        <f>$C$2+$D$2*F23+$F$2*G23</f>
        <v>5.7738017333333342</v>
      </c>
      <c r="I23" s="53">
        <v>4.8700790355780041</v>
      </c>
      <c r="J23" s="54">
        <v>0.3172561183181184</v>
      </c>
      <c r="K23" s="22">
        <v>0.16804940574630312</v>
      </c>
      <c r="P23" s="11"/>
      <c r="Q23" s="11"/>
    </row>
    <row r="24" spans="1:17" x14ac:dyDescent="0.25">
      <c r="A24" s="25" t="s">
        <v>4</v>
      </c>
      <c r="B24" s="11">
        <v>5</v>
      </c>
      <c r="C24" s="9" t="s">
        <v>0</v>
      </c>
      <c r="D24" s="11">
        <v>6.7</v>
      </c>
      <c r="E24" s="9" t="s">
        <v>1</v>
      </c>
      <c r="F24" s="9">
        <v>0.35</v>
      </c>
      <c r="G24" s="22">
        <v>3.1799999999999997</v>
      </c>
      <c r="H24" s="131">
        <f>$C$2+$D$2*F24+$F$2*G24</f>
        <v>4.3664958000000009</v>
      </c>
      <c r="I24" s="53">
        <v>3.8210472909536897</v>
      </c>
      <c r="J24" s="54">
        <v>0.14772210355820414</v>
      </c>
      <c r="K24" s="22">
        <v>0.17377964951049663</v>
      </c>
      <c r="P24" s="11"/>
      <c r="Q24" s="11"/>
    </row>
    <row r="25" spans="1:17" x14ac:dyDescent="0.25">
      <c r="A25" s="25" t="s">
        <v>4</v>
      </c>
      <c r="B25" s="11">
        <v>15</v>
      </c>
      <c r="C25" s="9" t="s">
        <v>0</v>
      </c>
      <c r="D25" s="11">
        <v>6.7</v>
      </c>
      <c r="E25" s="9" t="s">
        <v>1</v>
      </c>
      <c r="F25" s="9">
        <v>0</v>
      </c>
      <c r="G25" s="22">
        <v>2.1800000000000002</v>
      </c>
      <c r="H25" s="131">
        <f>$C$2+$D$2*F25+$F$2*G25</f>
        <v>6.7746827999999999</v>
      </c>
      <c r="I25" s="53">
        <v>5.1485117261226909</v>
      </c>
      <c r="J25" s="54">
        <v>0.51173371858581884</v>
      </c>
      <c r="K25" s="22">
        <v>0.38050007914177275</v>
      </c>
      <c r="P25" s="11"/>
      <c r="Q25" s="11"/>
    </row>
    <row r="26" spans="1:17" x14ac:dyDescent="0.25">
      <c r="A26" s="26" t="s">
        <v>4</v>
      </c>
      <c r="B26" s="19">
        <v>30</v>
      </c>
      <c r="C26" s="18" t="s">
        <v>0</v>
      </c>
      <c r="D26" s="19">
        <v>6.7</v>
      </c>
      <c r="E26" s="18" t="s">
        <v>1</v>
      </c>
      <c r="F26" s="18">
        <v>0</v>
      </c>
      <c r="G26" s="23">
        <v>2.4750000000000001</v>
      </c>
      <c r="H26" s="133">
        <f>$C$2+$D$2*F26+$F$2*G26</f>
        <v>6.289396</v>
      </c>
      <c r="I26" s="58">
        <v>5.2649114240998216</v>
      </c>
      <c r="J26" s="21">
        <v>0.34222366156708617</v>
      </c>
      <c r="K26" s="23">
        <v>0.2756958245436163</v>
      </c>
      <c r="P26" s="11"/>
      <c r="Q26" s="11"/>
    </row>
    <row r="27" spans="1:17" x14ac:dyDescent="0.25">
      <c r="L27" s="27"/>
      <c r="N27" s="11"/>
      <c r="O27" s="11"/>
      <c r="P27" s="11"/>
      <c r="Q27" s="11"/>
    </row>
    <row r="28" spans="1:17" ht="17.25" x14ac:dyDescent="0.25">
      <c r="H28" s="43" t="s">
        <v>24</v>
      </c>
      <c r="I28" s="44">
        <f>RSQ(H6:H26,I6:I26)</f>
        <v>0.81440747940616731</v>
      </c>
      <c r="L28" s="11"/>
      <c r="M28" s="54"/>
      <c r="N28" s="11"/>
      <c r="O28" s="71"/>
      <c r="P28" s="54"/>
      <c r="Q28" s="11"/>
    </row>
    <row r="29" spans="1:17" ht="17.25" x14ac:dyDescent="0.25">
      <c r="H29" s="45" t="s">
        <v>23</v>
      </c>
      <c r="I29" s="64">
        <f>1-(1-I28)*(COUNT(I6:I15,I17:I26)-1)/(COUNT(I6:I15,I17:I26)-1-1)</f>
        <v>0.80409678381762106</v>
      </c>
      <c r="L29" s="11"/>
      <c r="M29" s="54"/>
      <c r="N29" s="11"/>
      <c r="O29" s="71"/>
      <c r="P29" s="54"/>
      <c r="Q29" s="11"/>
    </row>
    <row r="30" spans="1:17" x14ac:dyDescent="0.25">
      <c r="N30" s="11"/>
      <c r="O30" s="11"/>
      <c r="P30" s="11"/>
      <c r="Q30" s="11"/>
    </row>
    <row r="31" spans="1:17" x14ac:dyDescent="0.25">
      <c r="N31" s="34"/>
      <c r="O31" s="72"/>
      <c r="P31" s="11"/>
      <c r="Q31" s="11"/>
    </row>
    <row r="32" spans="1:17" x14ac:dyDescent="0.25">
      <c r="N32" s="34"/>
      <c r="O32" s="71"/>
      <c r="P32" s="11"/>
      <c r="Q32" s="11"/>
    </row>
  </sheetData>
  <mergeCells count="2">
    <mergeCell ref="B5:C5"/>
    <mergeCell ref="D5:E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Ascending test</vt:lpstr>
      <vt:lpstr>Washburn model</vt:lpstr>
      <vt:lpstr>Statstic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Helbrecht</dc:creator>
  <cp:lastModifiedBy>Christiane Helbrecht</cp:lastModifiedBy>
  <dcterms:created xsi:type="dcterms:W3CDTF">2022-06-07T13:37:21Z</dcterms:created>
  <dcterms:modified xsi:type="dcterms:W3CDTF">2022-08-04T13:59:21Z</dcterms:modified>
</cp:coreProperties>
</file>